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320" tabRatio="837"/>
  </bookViews>
  <sheets>
    <sheet name="2024" sheetId="4" r:id="rId1"/>
  </sheets>
  <definedNames>
    <definedName name="_xlnm.Print_Area" localSheetId="0">'2024'!$A$1:$DH$50</definedName>
  </definedNames>
  <calcPr calcId="162913"/>
  <fileRecoveryPr autoRecover="0"/>
</workbook>
</file>

<file path=xl/calcChain.xml><?xml version="1.0" encoding="utf-8"?>
<calcChain xmlns="http://schemas.openxmlformats.org/spreadsheetml/2006/main">
  <c r="CI44" i="4" l="1"/>
  <c r="CJ44" i="4" s="1"/>
  <c r="CI43" i="4"/>
  <c r="CJ43" i="4" s="1"/>
  <c r="CI37" i="4"/>
  <c r="CJ37" i="4" s="1"/>
  <c r="CI33" i="4"/>
  <c r="CJ33" i="4" s="1"/>
  <c r="CI30" i="4"/>
  <c r="CJ30" i="4" s="1"/>
  <c r="CI28" i="4"/>
  <c r="CJ28" i="4" s="1"/>
  <c r="CI27" i="4"/>
  <c r="CJ27" i="4" s="1"/>
  <c r="CI22" i="4"/>
  <c r="CJ22" i="4" s="1"/>
  <c r="CH20" i="4"/>
  <c r="CH19" i="4"/>
  <c r="BX36" i="4" l="1"/>
  <c r="BW36" i="4"/>
  <c r="BV36" i="4"/>
  <c r="BX33" i="4"/>
  <c r="BW33" i="4"/>
  <c r="BV33" i="4"/>
  <c r="BL24" i="4" l="1"/>
  <c r="BK24" i="4"/>
  <c r="BJ24" i="4"/>
  <c r="BK15" i="4"/>
  <c r="BL15" i="4" s="1"/>
  <c r="AZ21" i="4"/>
  <c r="AY21" i="4"/>
  <c r="AX21" i="4"/>
  <c r="AZ9" i="4"/>
  <c r="AN37" i="4"/>
  <c r="AM37" i="4"/>
  <c r="AL37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G9" i="4"/>
  <c r="AN17" i="4"/>
  <c r="AM17" i="4"/>
  <c r="AL17" i="4"/>
  <c r="F48" i="4"/>
  <c r="H49" i="4" l="1"/>
  <c r="G49" i="4"/>
  <c r="F49" i="4"/>
  <c r="H48" i="4"/>
  <c r="G48" i="4"/>
  <c r="H47" i="4"/>
  <c r="G47" i="4"/>
  <c r="F47" i="4"/>
  <c r="H46" i="4"/>
  <c r="G46" i="4"/>
  <c r="F46" i="4"/>
  <c r="H45" i="4"/>
  <c r="G45" i="4"/>
  <c r="F45" i="4"/>
  <c r="H44" i="4"/>
  <c r="G44" i="4"/>
  <c r="F44" i="4"/>
  <c r="H43" i="4"/>
  <c r="G43" i="4"/>
  <c r="F43" i="4"/>
  <c r="H42" i="4"/>
  <c r="G42" i="4"/>
  <c r="F42" i="4"/>
  <c r="H41" i="4"/>
  <c r="G41" i="4"/>
  <c r="F41" i="4"/>
  <c r="H40" i="4"/>
  <c r="G40" i="4"/>
  <c r="F40" i="4"/>
  <c r="H39" i="4"/>
  <c r="G39" i="4"/>
  <c r="F39" i="4"/>
  <c r="H38" i="4"/>
  <c r="G38" i="4"/>
  <c r="F38" i="4"/>
  <c r="H37" i="4"/>
  <c r="G37" i="4"/>
  <c r="F37" i="4"/>
  <c r="H36" i="4"/>
  <c r="G36" i="4"/>
  <c r="F36" i="4"/>
  <c r="H35" i="4"/>
  <c r="G35" i="4"/>
  <c r="F35" i="4"/>
  <c r="H34" i="4"/>
  <c r="G34" i="4"/>
  <c r="F34" i="4"/>
  <c r="H33" i="4"/>
  <c r="G33" i="4"/>
  <c r="F33" i="4"/>
  <c r="H32" i="4"/>
  <c r="G32" i="4"/>
  <c r="F32" i="4"/>
  <c r="H31" i="4"/>
  <c r="G31" i="4"/>
  <c r="F31" i="4"/>
  <c r="H30" i="4"/>
  <c r="G30" i="4"/>
  <c r="F30" i="4"/>
  <c r="H29" i="4"/>
  <c r="G29" i="4"/>
  <c r="F29" i="4"/>
  <c r="H28" i="4"/>
  <c r="G28" i="4"/>
  <c r="F28" i="4"/>
  <c r="H27" i="4"/>
  <c r="G27" i="4"/>
  <c r="F27" i="4"/>
  <c r="H26" i="4"/>
  <c r="G26" i="4"/>
  <c r="F26" i="4"/>
  <c r="H25" i="4"/>
  <c r="G25" i="4"/>
  <c r="F25" i="4"/>
  <c r="H23" i="4"/>
  <c r="G23" i="4"/>
  <c r="F23" i="4"/>
  <c r="G22" i="4"/>
  <c r="F22" i="4"/>
  <c r="H21" i="4"/>
  <c r="G21" i="4"/>
  <c r="F21" i="4"/>
  <c r="F20" i="4"/>
  <c r="F19" i="4"/>
  <c r="F15" i="4"/>
  <c r="DA48" i="4"/>
  <c r="DA47" i="4"/>
  <c r="DD18" i="4"/>
  <c r="DC18" i="4"/>
  <c r="DB18" i="4"/>
  <c r="DA17" i="4"/>
  <c r="DD16" i="4"/>
  <c r="DC16" i="4"/>
  <c r="DB16" i="4"/>
  <c r="DA15" i="4"/>
  <c r="DD14" i="4"/>
  <c r="DC14" i="4"/>
  <c r="DC50" i="4" s="1"/>
  <c r="DB14" i="4"/>
  <c r="CO49" i="4"/>
  <c r="CO48" i="4"/>
  <c r="CO47" i="4"/>
  <c r="CO46" i="4"/>
  <c r="CO45" i="4"/>
  <c r="CO44" i="4"/>
  <c r="CO43" i="4"/>
  <c r="CO42" i="4"/>
  <c r="CO41" i="4"/>
  <c r="CO40" i="4"/>
  <c r="CO39" i="4"/>
  <c r="CO38" i="4"/>
  <c r="CO37" i="4"/>
  <c r="CO36" i="4"/>
  <c r="CO35" i="4"/>
  <c r="CO34" i="4"/>
  <c r="CO33" i="4"/>
  <c r="CO32" i="4"/>
  <c r="CO31" i="4"/>
  <c r="CO30" i="4"/>
  <c r="CO29" i="4"/>
  <c r="CO28" i="4"/>
  <c r="CO27" i="4"/>
  <c r="CO26" i="4"/>
  <c r="CO25" i="4"/>
  <c r="CO24" i="4"/>
  <c r="CO23" i="4"/>
  <c r="CO22" i="4"/>
  <c r="CO21" i="4"/>
  <c r="CO20" i="4"/>
  <c r="CO19" i="4"/>
  <c r="CR18" i="4"/>
  <c r="CQ18" i="4"/>
  <c r="CP18" i="4"/>
  <c r="CO17" i="4"/>
  <c r="CR16" i="4"/>
  <c r="CQ16" i="4"/>
  <c r="CP16" i="4"/>
  <c r="CO15" i="4"/>
  <c r="CR14" i="4"/>
  <c r="CQ14" i="4"/>
  <c r="CP14" i="4"/>
  <c r="CC49" i="4"/>
  <c r="CC48" i="4"/>
  <c r="CC47" i="4"/>
  <c r="CC46" i="4"/>
  <c r="CC45" i="4"/>
  <c r="CC44" i="4"/>
  <c r="CC43" i="4"/>
  <c r="CC42" i="4"/>
  <c r="CC41" i="4"/>
  <c r="CC40" i="4"/>
  <c r="CC39" i="4"/>
  <c r="CC38" i="4"/>
  <c r="CC37" i="4"/>
  <c r="CC36" i="4"/>
  <c r="CC35" i="4"/>
  <c r="CC34" i="4"/>
  <c r="CC33" i="4"/>
  <c r="CC32" i="4"/>
  <c r="CC31" i="4"/>
  <c r="CC30" i="4"/>
  <c r="CC29" i="4"/>
  <c r="CC28" i="4"/>
  <c r="CC27" i="4"/>
  <c r="CC26" i="4"/>
  <c r="CC25" i="4"/>
  <c r="CE24" i="4"/>
  <c r="CC23" i="4"/>
  <c r="CF22" i="4"/>
  <c r="H22" i="4" s="1"/>
  <c r="CC21" i="4"/>
  <c r="CE20" i="4"/>
  <c r="CF20" i="4" s="1"/>
  <c r="CC20" i="4" s="1"/>
  <c r="CE19" i="4"/>
  <c r="CF19" i="4" s="1"/>
  <c r="H19" i="4" s="1"/>
  <c r="CD18" i="4"/>
  <c r="CE17" i="4"/>
  <c r="CD16" i="4"/>
  <c r="CE15" i="4"/>
  <c r="CD14" i="4"/>
  <c r="BQ49" i="4"/>
  <c r="BQ48" i="4"/>
  <c r="BQ47" i="4"/>
  <c r="BQ46" i="4"/>
  <c r="BQ45" i="4"/>
  <c r="BQ44" i="4"/>
  <c r="BQ43" i="4"/>
  <c r="BQ42" i="4"/>
  <c r="BQ41" i="4"/>
  <c r="BQ40" i="4"/>
  <c r="BQ39" i="4"/>
  <c r="BQ38" i="4"/>
  <c r="BQ37" i="4"/>
  <c r="BQ36" i="4"/>
  <c r="BQ35" i="4"/>
  <c r="BQ34" i="4"/>
  <c r="BQ33" i="4"/>
  <c r="BQ32" i="4"/>
  <c r="BQ31" i="4"/>
  <c r="BQ30" i="4"/>
  <c r="BQ29" i="4"/>
  <c r="BQ28" i="4"/>
  <c r="BQ27" i="4"/>
  <c r="BQ26" i="4"/>
  <c r="BQ25" i="4"/>
  <c r="BQ24" i="4"/>
  <c r="BQ23" i="4"/>
  <c r="BQ22" i="4"/>
  <c r="BQ21" i="4"/>
  <c r="BQ20" i="4"/>
  <c r="BQ19" i="4"/>
  <c r="BT18" i="4"/>
  <c r="BS18" i="4"/>
  <c r="BR18" i="4"/>
  <c r="BT17" i="4"/>
  <c r="BT16" i="4" s="1"/>
  <c r="BS17" i="4"/>
  <c r="G17" i="4" s="1"/>
  <c r="BR17" i="4"/>
  <c r="BR16" i="4" s="1"/>
  <c r="BQ15" i="4"/>
  <c r="BT14" i="4"/>
  <c r="BS14" i="4"/>
  <c r="BR14" i="4"/>
  <c r="BE49" i="4"/>
  <c r="BE48" i="4"/>
  <c r="BE47" i="4"/>
  <c r="BE46" i="4"/>
  <c r="BE45" i="4"/>
  <c r="BE44" i="4"/>
  <c r="BE43" i="4"/>
  <c r="BE42" i="4"/>
  <c r="BE41" i="4"/>
  <c r="BE40" i="4"/>
  <c r="BE39" i="4"/>
  <c r="BE38" i="4"/>
  <c r="BE37" i="4"/>
  <c r="BE36" i="4"/>
  <c r="BE35" i="4"/>
  <c r="BE34" i="4"/>
  <c r="BE33" i="4"/>
  <c r="BE32" i="4"/>
  <c r="BE31" i="4"/>
  <c r="BE30" i="4"/>
  <c r="BE29" i="4"/>
  <c r="BE28" i="4"/>
  <c r="BE27" i="4"/>
  <c r="BE26" i="4"/>
  <c r="BE25" i="4"/>
  <c r="BH24" i="4"/>
  <c r="BH18" i="4" s="1"/>
  <c r="BG24" i="4"/>
  <c r="G24" i="4" s="1"/>
  <c r="BF24" i="4"/>
  <c r="BF18" i="4" s="1"/>
  <c r="BE23" i="4"/>
  <c r="BE22" i="4"/>
  <c r="BE21" i="4"/>
  <c r="BE20" i="4"/>
  <c r="BE19" i="4"/>
  <c r="BE17" i="4"/>
  <c r="BH16" i="4"/>
  <c r="BG16" i="4"/>
  <c r="BF16" i="4"/>
  <c r="BE15" i="4"/>
  <c r="BH14" i="4"/>
  <c r="BG14" i="4"/>
  <c r="BF14" i="4"/>
  <c r="AS49" i="4"/>
  <c r="AS48" i="4"/>
  <c r="AS47" i="4"/>
  <c r="AS46" i="4"/>
  <c r="AS45" i="4"/>
  <c r="AS44" i="4"/>
  <c r="AS43" i="4"/>
  <c r="AS42" i="4"/>
  <c r="AS41" i="4"/>
  <c r="AS40" i="4"/>
  <c r="AS39" i="4"/>
  <c r="AS38" i="4"/>
  <c r="AS37" i="4"/>
  <c r="AS36" i="4"/>
  <c r="AS35" i="4"/>
  <c r="AS34" i="4"/>
  <c r="AS33" i="4"/>
  <c r="AS32" i="4"/>
  <c r="AS31" i="4"/>
  <c r="AS30" i="4"/>
  <c r="AS29" i="4"/>
  <c r="AS28" i="4"/>
  <c r="AS27" i="4"/>
  <c r="AS26" i="4"/>
  <c r="AS25" i="4"/>
  <c r="AS24" i="4"/>
  <c r="AS23" i="4"/>
  <c r="AS22" i="4"/>
  <c r="AS21" i="4"/>
  <c r="AS20" i="4"/>
  <c r="AS19" i="4"/>
  <c r="AV18" i="4"/>
  <c r="AU18" i="4"/>
  <c r="AT18" i="4"/>
  <c r="AS17" i="4"/>
  <c r="AV16" i="4"/>
  <c r="AU16" i="4"/>
  <c r="AT16" i="4"/>
  <c r="AS15" i="4"/>
  <c r="AV14" i="4"/>
  <c r="AU14" i="4"/>
  <c r="AT14" i="4"/>
  <c r="AG49" i="4"/>
  <c r="AG48" i="4"/>
  <c r="AG47" i="4"/>
  <c r="AG46" i="4"/>
  <c r="AG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0" i="4" s="1"/>
  <c r="AJ18" i="4"/>
  <c r="AI18" i="4"/>
  <c r="AH18" i="4"/>
  <c r="AG17" i="4"/>
  <c r="AJ16" i="4"/>
  <c r="AI16" i="4"/>
  <c r="AH16" i="4"/>
  <c r="AG15" i="4"/>
  <c r="AJ14" i="4"/>
  <c r="AI14" i="4"/>
  <c r="AH14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X18" i="4"/>
  <c r="W18" i="4"/>
  <c r="V18" i="4"/>
  <c r="U17" i="4"/>
  <c r="X16" i="4"/>
  <c r="W16" i="4"/>
  <c r="V16" i="4"/>
  <c r="U15" i="4"/>
  <c r="X14" i="4"/>
  <c r="W14" i="4"/>
  <c r="V14" i="4"/>
  <c r="U14" i="4" l="1"/>
  <c r="F16" i="4"/>
  <c r="U18" i="4"/>
  <c r="E20" i="4"/>
  <c r="E28" i="4"/>
  <c r="E32" i="4"/>
  <c r="E36" i="4"/>
  <c r="E40" i="4"/>
  <c r="E44" i="4"/>
  <c r="AS14" i="4"/>
  <c r="AS18" i="4"/>
  <c r="BS16" i="4"/>
  <c r="BQ16" i="4" s="1"/>
  <c r="E25" i="4"/>
  <c r="E29" i="4"/>
  <c r="E33" i="4"/>
  <c r="E37" i="4"/>
  <c r="E41" i="4"/>
  <c r="E49" i="4"/>
  <c r="E21" i="4"/>
  <c r="G20" i="4"/>
  <c r="BR50" i="4"/>
  <c r="DA18" i="4"/>
  <c r="CO16" i="4"/>
  <c r="H20" i="4"/>
  <c r="E30" i="4"/>
  <c r="E38" i="4"/>
  <c r="E46" i="4"/>
  <c r="BF50" i="4"/>
  <c r="G19" i="4"/>
  <c r="E22" i="4"/>
  <c r="E26" i="4"/>
  <c r="E34" i="4"/>
  <c r="E42" i="4"/>
  <c r="E23" i="4"/>
  <c r="E27" i="4"/>
  <c r="E31" i="4"/>
  <c r="E35" i="4"/>
  <c r="E39" i="4"/>
  <c r="E43" i="4"/>
  <c r="E47" i="4"/>
  <c r="AG16" i="4"/>
  <c r="CD50" i="4"/>
  <c r="CC22" i="4"/>
  <c r="V50" i="4"/>
  <c r="BG18" i="4"/>
  <c r="CF15" i="4"/>
  <c r="F18" i="4"/>
  <c r="E48" i="4"/>
  <c r="CF24" i="4"/>
  <c r="CF18" i="4" s="1"/>
  <c r="H18" i="4" s="1"/>
  <c r="AS16" i="4"/>
  <c r="AS50" i="4" s="1"/>
  <c r="BQ17" i="4"/>
  <c r="BE18" i="4"/>
  <c r="E45" i="4"/>
  <c r="G15" i="4"/>
  <c r="CE14" i="4"/>
  <c r="G14" i="4" s="1"/>
  <c r="X50" i="4"/>
  <c r="AG14" i="4"/>
  <c r="AG18" i="4"/>
  <c r="BE14" i="4"/>
  <c r="BE24" i="4"/>
  <c r="BQ14" i="4"/>
  <c r="BQ18" i="4"/>
  <c r="CO14" i="4"/>
  <c r="DA16" i="4"/>
  <c r="F14" i="4"/>
  <c r="F50" i="4" s="1"/>
  <c r="F17" i="4"/>
  <c r="F24" i="4"/>
  <c r="DD50" i="4"/>
  <c r="DB50" i="4"/>
  <c r="DA14" i="4"/>
  <c r="CO18" i="4"/>
  <c r="CQ50" i="4"/>
  <c r="CR50" i="4"/>
  <c r="BE16" i="4"/>
  <c r="BS50" i="4"/>
  <c r="CP50" i="4"/>
  <c r="CF17" i="4"/>
  <c r="CF16" i="4" s="1"/>
  <c r="CE18" i="4"/>
  <c r="G18" i="4" s="1"/>
  <c r="CC19" i="4"/>
  <c r="E19" i="4" s="1"/>
  <c r="CE16" i="4"/>
  <c r="G16" i="4" s="1"/>
  <c r="BG50" i="4"/>
  <c r="BH50" i="4"/>
  <c r="BT50" i="4"/>
  <c r="AV50" i="4"/>
  <c r="AU50" i="4"/>
  <c r="AJ50" i="4"/>
  <c r="AI50" i="4"/>
  <c r="AT50" i="4"/>
  <c r="W50" i="4"/>
  <c r="U16" i="4"/>
  <c r="AH50" i="4"/>
  <c r="DA50" i="4" l="1"/>
  <c r="AG50" i="4"/>
  <c r="CO50" i="4"/>
  <c r="BQ50" i="4"/>
  <c r="G50" i="4"/>
  <c r="U50" i="4"/>
  <c r="CC24" i="4"/>
  <c r="E24" i="4" s="1"/>
  <c r="H24" i="4"/>
  <c r="CF14" i="4"/>
  <c r="CF50" i="4" s="1"/>
  <c r="H15" i="4"/>
  <c r="CC15" i="4"/>
  <c r="E15" i="4" s="1"/>
  <c r="CC16" i="4"/>
  <c r="E16" i="4" s="1"/>
  <c r="CC18" i="4"/>
  <c r="E18" i="4" s="1"/>
  <c r="BE50" i="4"/>
  <c r="H17" i="4"/>
  <c r="H16" i="4"/>
  <c r="CC17" i="4"/>
  <c r="E17" i="4" s="1"/>
  <c r="CE50" i="4"/>
  <c r="CI20" i="4"/>
  <c r="CJ20" i="4" s="1"/>
  <c r="CI19" i="4"/>
  <c r="CJ19" i="4" s="1"/>
  <c r="H14" i="4" l="1"/>
  <c r="H50" i="4" s="1"/>
  <c r="CC14" i="4"/>
  <c r="E14" i="4" s="1"/>
  <c r="E50" i="4" s="1"/>
  <c r="J24" i="4"/>
  <c r="CS32" i="4"/>
  <c r="CK32" i="4"/>
  <c r="CG32" i="4"/>
  <c r="BY32" i="4"/>
  <c r="BU32" i="4"/>
  <c r="BM32" i="4"/>
  <c r="BI32" i="4"/>
  <c r="BA32" i="4"/>
  <c r="AW32" i="4"/>
  <c r="AO32" i="4"/>
  <c r="AK32" i="4"/>
  <c r="AC32" i="4"/>
  <c r="Y32" i="4"/>
  <c r="Q32" i="4"/>
  <c r="P32" i="4"/>
  <c r="O32" i="4"/>
  <c r="N32" i="4"/>
  <c r="L32" i="4"/>
  <c r="K32" i="4"/>
  <c r="J32" i="4"/>
  <c r="L49" i="4"/>
  <c r="K49" i="4"/>
  <c r="J49" i="4"/>
  <c r="L48" i="4"/>
  <c r="K48" i="4"/>
  <c r="J48" i="4"/>
  <c r="L47" i="4"/>
  <c r="K47" i="4"/>
  <c r="J47" i="4"/>
  <c r="L46" i="4"/>
  <c r="K46" i="4"/>
  <c r="J46" i="4"/>
  <c r="L45" i="4"/>
  <c r="K45" i="4"/>
  <c r="J45" i="4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5" i="4"/>
  <c r="K15" i="4"/>
  <c r="J15" i="4"/>
  <c r="CN14" i="4"/>
  <c r="CM14" i="4"/>
  <c r="CL14" i="4"/>
  <c r="DH14" i="4"/>
  <c r="DG14" i="4"/>
  <c r="DF14" i="4"/>
  <c r="CZ14" i="4"/>
  <c r="CY14" i="4"/>
  <c r="CX14" i="4"/>
  <c r="CV14" i="4"/>
  <c r="CU14" i="4"/>
  <c r="CT14" i="4"/>
  <c r="P49" i="4"/>
  <c r="O49" i="4"/>
  <c r="N49" i="4"/>
  <c r="P47" i="4"/>
  <c r="O47" i="4"/>
  <c r="N47" i="4"/>
  <c r="P46" i="4"/>
  <c r="O46" i="4"/>
  <c r="N46" i="4"/>
  <c r="P45" i="4"/>
  <c r="O45" i="4"/>
  <c r="N45" i="4"/>
  <c r="P44" i="4"/>
  <c r="O44" i="4"/>
  <c r="N44" i="4"/>
  <c r="P43" i="4"/>
  <c r="O43" i="4"/>
  <c r="N43" i="4"/>
  <c r="P42" i="4"/>
  <c r="O42" i="4"/>
  <c r="N42" i="4"/>
  <c r="P41" i="4"/>
  <c r="O41" i="4"/>
  <c r="N41" i="4"/>
  <c r="P40" i="4"/>
  <c r="O40" i="4"/>
  <c r="N40" i="4"/>
  <c r="P39" i="4"/>
  <c r="O39" i="4"/>
  <c r="N39" i="4"/>
  <c r="P38" i="4"/>
  <c r="O38" i="4"/>
  <c r="N38" i="4"/>
  <c r="P33" i="4"/>
  <c r="O33" i="4"/>
  <c r="N33" i="4"/>
  <c r="P31" i="4"/>
  <c r="O31" i="4"/>
  <c r="N31" i="4"/>
  <c r="N30" i="4"/>
  <c r="P29" i="4"/>
  <c r="O29" i="4"/>
  <c r="N29" i="4"/>
  <c r="P27" i="4"/>
  <c r="O27" i="4"/>
  <c r="N27" i="4"/>
  <c r="P26" i="4"/>
  <c r="O26" i="4"/>
  <c r="N26" i="4"/>
  <c r="P25" i="4"/>
  <c r="O25" i="4"/>
  <c r="N25" i="4"/>
  <c r="P24" i="4"/>
  <c r="N24" i="4"/>
  <c r="P23" i="4"/>
  <c r="O23" i="4"/>
  <c r="N23" i="4"/>
  <c r="P21" i="4"/>
  <c r="O21" i="4"/>
  <c r="N21" i="4"/>
  <c r="P19" i="4"/>
  <c r="O19" i="4"/>
  <c r="N19" i="4"/>
  <c r="P15" i="4"/>
  <c r="O15" i="4"/>
  <c r="N15" i="4"/>
  <c r="CZ48" i="4"/>
  <c r="CZ18" i="4" s="1"/>
  <c r="CY48" i="4"/>
  <c r="CY18" i="4" s="1"/>
  <c r="CX48" i="4"/>
  <c r="CW17" i="4"/>
  <c r="CZ16" i="4"/>
  <c r="CY16" i="4"/>
  <c r="CX16" i="4"/>
  <c r="CW47" i="4"/>
  <c r="CW15" i="4"/>
  <c r="CK49" i="4"/>
  <c r="CK48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K34" i="4"/>
  <c r="CK33" i="4"/>
  <c r="CK31" i="4"/>
  <c r="CK30" i="4"/>
  <c r="CK29" i="4"/>
  <c r="CK28" i="4"/>
  <c r="CK27" i="4"/>
  <c r="CK26" i="4"/>
  <c r="CK25" i="4"/>
  <c r="CK24" i="4"/>
  <c r="CK23" i="4"/>
  <c r="CK22" i="4"/>
  <c r="CK21" i="4"/>
  <c r="CK20" i="4"/>
  <c r="CK19" i="4"/>
  <c r="CN18" i="4"/>
  <c r="CM18" i="4"/>
  <c r="CL18" i="4"/>
  <c r="CK17" i="4"/>
  <c r="CN16" i="4"/>
  <c r="CM16" i="4"/>
  <c r="CL16" i="4"/>
  <c r="CK47" i="4"/>
  <c r="CK15" i="4"/>
  <c r="BY49" i="4"/>
  <c r="BY48" i="4"/>
  <c r="BY46" i="4"/>
  <c r="BY45" i="4"/>
  <c r="BY44" i="4"/>
  <c r="BY43" i="4"/>
  <c r="BY42" i="4"/>
  <c r="BY41" i="4"/>
  <c r="BY40" i="4"/>
  <c r="BY39" i="4"/>
  <c r="BY38" i="4"/>
  <c r="BY37" i="4"/>
  <c r="BY36" i="4"/>
  <c r="BY35" i="4"/>
  <c r="BY34" i="4"/>
  <c r="BY33" i="4"/>
  <c r="BY31" i="4"/>
  <c r="BY30" i="4"/>
  <c r="BY29" i="4"/>
  <c r="BY28" i="4"/>
  <c r="BY27" i="4"/>
  <c r="BY26" i="4"/>
  <c r="BY25" i="4"/>
  <c r="BY24" i="4"/>
  <c r="BY23" i="4"/>
  <c r="BY22" i="4"/>
  <c r="BY21" i="4"/>
  <c r="BY20" i="4"/>
  <c r="BY19" i="4"/>
  <c r="CB18" i="4"/>
  <c r="CA18" i="4"/>
  <c r="BZ18" i="4"/>
  <c r="BY17" i="4"/>
  <c r="CB16" i="4"/>
  <c r="CA16" i="4"/>
  <c r="BZ16" i="4"/>
  <c r="BY47" i="4"/>
  <c r="BY15" i="4"/>
  <c r="CB14" i="4"/>
  <c r="CA14" i="4"/>
  <c r="BZ14" i="4"/>
  <c r="BM49" i="4"/>
  <c r="BM48" i="4"/>
  <c r="BM46" i="4"/>
  <c r="BM45" i="4"/>
  <c r="BM44" i="4"/>
  <c r="BM43" i="4"/>
  <c r="BM42" i="4"/>
  <c r="BM41" i="4"/>
  <c r="BM40" i="4"/>
  <c r="BM39" i="4"/>
  <c r="BM38" i="4"/>
  <c r="BP37" i="4"/>
  <c r="P37" i="4" s="1"/>
  <c r="BO37" i="4"/>
  <c r="O37" i="4" s="1"/>
  <c r="BN37" i="4"/>
  <c r="N37" i="4" s="1"/>
  <c r="BP36" i="4"/>
  <c r="P36" i="4" s="1"/>
  <c r="BO36" i="4"/>
  <c r="O36" i="4" s="1"/>
  <c r="BN36" i="4"/>
  <c r="N36" i="4" s="1"/>
  <c r="BP35" i="4"/>
  <c r="P35" i="4" s="1"/>
  <c r="BO35" i="4"/>
  <c r="O35" i="4" s="1"/>
  <c r="BN35" i="4"/>
  <c r="N35" i="4" s="1"/>
  <c r="BP34" i="4"/>
  <c r="P34" i="4" s="1"/>
  <c r="BO34" i="4"/>
  <c r="BN34" i="4"/>
  <c r="N34" i="4" s="1"/>
  <c r="BM33" i="4"/>
  <c r="BM31" i="4"/>
  <c r="BP30" i="4"/>
  <c r="P30" i="4" s="1"/>
  <c r="BO30" i="4"/>
  <c r="O30" i="4" s="1"/>
  <c r="BM29" i="4"/>
  <c r="BM28" i="4"/>
  <c r="BM27" i="4"/>
  <c r="BM26" i="4"/>
  <c r="BM25" i="4"/>
  <c r="BO24" i="4"/>
  <c r="BM24" i="4" s="1"/>
  <c r="BM23" i="4"/>
  <c r="BP22" i="4"/>
  <c r="P22" i="4" s="1"/>
  <c r="BO22" i="4"/>
  <c r="O22" i="4" s="1"/>
  <c r="BN22" i="4"/>
  <c r="N22" i="4" s="1"/>
  <c r="BM21" i="4"/>
  <c r="BP20" i="4"/>
  <c r="P20" i="4" s="1"/>
  <c r="BO20" i="4"/>
  <c r="O20" i="4" s="1"/>
  <c r="BN20" i="4"/>
  <c r="BM19" i="4"/>
  <c r="BP17" i="4"/>
  <c r="BO17" i="4"/>
  <c r="BO16" i="4" s="1"/>
  <c r="BN17" i="4"/>
  <c r="BN16" i="4" s="1"/>
  <c r="BM47" i="4"/>
  <c r="BM15" i="4"/>
  <c r="BP14" i="4"/>
  <c r="BO14" i="4"/>
  <c r="BN14" i="4"/>
  <c r="BA49" i="4"/>
  <c r="BA48" i="4"/>
  <c r="BA46" i="4"/>
  <c r="BA45" i="4"/>
  <c r="BA44" i="4"/>
  <c r="BA43" i="4"/>
  <c r="BA42" i="4"/>
  <c r="BA41" i="4"/>
  <c r="BA40" i="4"/>
  <c r="BA39" i="4"/>
  <c r="BA38" i="4"/>
  <c r="BA37" i="4"/>
  <c r="BA36" i="4"/>
  <c r="BA35" i="4"/>
  <c r="BA34" i="4"/>
  <c r="BA33" i="4"/>
  <c r="BA31" i="4"/>
  <c r="BA30" i="4"/>
  <c r="BA29" i="4"/>
  <c r="BA28" i="4"/>
  <c r="BA27" i="4"/>
  <c r="BA26" i="4"/>
  <c r="BA25" i="4"/>
  <c r="BA24" i="4"/>
  <c r="BA23" i="4"/>
  <c r="BA22" i="4"/>
  <c r="BA21" i="4"/>
  <c r="BA20" i="4"/>
  <c r="BA19" i="4"/>
  <c r="BD18" i="4"/>
  <c r="BC18" i="4"/>
  <c r="BB18" i="4"/>
  <c r="BA17" i="4"/>
  <c r="BD16" i="4"/>
  <c r="BC16" i="4"/>
  <c r="BB16" i="4"/>
  <c r="BA47" i="4"/>
  <c r="BA15" i="4"/>
  <c r="BD14" i="4"/>
  <c r="BC14" i="4"/>
  <c r="BB14" i="4"/>
  <c r="AO49" i="4"/>
  <c r="AO48" i="4"/>
  <c r="AO46" i="4"/>
  <c r="AO45" i="4"/>
  <c r="AO44" i="4"/>
  <c r="AO43" i="4"/>
  <c r="AO42" i="4"/>
  <c r="AO41" i="4"/>
  <c r="AO40" i="4"/>
  <c r="AO39" i="4"/>
  <c r="AO38" i="4"/>
  <c r="AO37" i="4"/>
  <c r="AO36" i="4"/>
  <c r="AO35" i="4"/>
  <c r="AO34" i="4"/>
  <c r="AO33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R18" i="4"/>
  <c r="AQ18" i="4"/>
  <c r="AP18" i="4"/>
  <c r="AR17" i="4"/>
  <c r="AR16" i="4" s="1"/>
  <c r="AQ17" i="4"/>
  <c r="AQ16" i="4" s="1"/>
  <c r="AP17" i="4"/>
  <c r="AP16" i="4" s="1"/>
  <c r="AO47" i="4"/>
  <c r="AO15" i="4"/>
  <c r="AR14" i="4"/>
  <c r="AQ14" i="4"/>
  <c r="AP14" i="4"/>
  <c r="AC49" i="4"/>
  <c r="AC48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1" i="4"/>
  <c r="AC30" i="4"/>
  <c r="AC29" i="4"/>
  <c r="AF28" i="4"/>
  <c r="AF18" i="4" s="1"/>
  <c r="AE28" i="4"/>
  <c r="AE18" i="4" s="1"/>
  <c r="AD28" i="4"/>
  <c r="N28" i="4" s="1"/>
  <c r="AC27" i="4"/>
  <c r="AC26" i="4"/>
  <c r="AC25" i="4"/>
  <c r="AC24" i="4"/>
  <c r="AC23" i="4"/>
  <c r="AC22" i="4"/>
  <c r="AC21" i="4"/>
  <c r="AC20" i="4"/>
  <c r="AC19" i="4"/>
  <c r="AC17" i="4"/>
  <c r="AF16" i="4"/>
  <c r="AE16" i="4"/>
  <c r="AD16" i="4"/>
  <c r="AC47" i="4"/>
  <c r="AC15" i="4"/>
  <c r="AF14" i="4"/>
  <c r="AE14" i="4"/>
  <c r="AD14" i="4"/>
  <c r="Q49" i="4"/>
  <c r="Q48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T18" i="4"/>
  <c r="S18" i="4"/>
  <c r="R18" i="4"/>
  <c r="T17" i="4"/>
  <c r="T16" i="4" s="1"/>
  <c r="S17" i="4"/>
  <c r="S16" i="4" s="1"/>
  <c r="R17" i="4"/>
  <c r="Q47" i="4"/>
  <c r="Q15" i="4"/>
  <c r="T14" i="4"/>
  <c r="S14" i="4"/>
  <c r="R14" i="4"/>
  <c r="CC50" i="4" l="1"/>
  <c r="BM20" i="4"/>
  <c r="BM35" i="4"/>
  <c r="O48" i="4"/>
  <c r="BN18" i="4"/>
  <c r="P48" i="4"/>
  <c r="N20" i="4"/>
  <c r="O24" i="4"/>
  <c r="O28" i="4"/>
  <c r="AC28" i="4"/>
  <c r="P28" i="4"/>
  <c r="M27" i="4"/>
  <c r="M19" i="4"/>
  <c r="M43" i="4"/>
  <c r="BM34" i="4"/>
  <c r="M34" i="4" s="1"/>
  <c r="CW48" i="4"/>
  <c r="CW18" i="4" s="1"/>
  <c r="CY50" i="4"/>
  <c r="O34" i="4"/>
  <c r="M46" i="4"/>
  <c r="P14" i="4"/>
  <c r="M47" i="4"/>
  <c r="M32" i="4"/>
  <c r="N48" i="4"/>
  <c r="BM30" i="4"/>
  <c r="M30" i="4" s="1"/>
  <c r="CK16" i="4"/>
  <c r="I32" i="4"/>
  <c r="M20" i="4"/>
  <c r="M33" i="4"/>
  <c r="M45" i="4"/>
  <c r="M31" i="4"/>
  <c r="M21" i="4"/>
  <c r="M35" i="4"/>
  <c r="M23" i="4"/>
  <c r="M49" i="4"/>
  <c r="M44" i="4"/>
  <c r="M24" i="4"/>
  <c r="M25" i="4"/>
  <c r="M38" i="4"/>
  <c r="M26" i="4"/>
  <c r="M39" i="4"/>
  <c r="BY18" i="4"/>
  <c r="M28" i="4"/>
  <c r="M41" i="4"/>
  <c r="M40" i="4"/>
  <c r="M29" i="4"/>
  <c r="M42" i="4"/>
  <c r="BZ50" i="4"/>
  <c r="BA18" i="4"/>
  <c r="O16" i="4"/>
  <c r="N14" i="4"/>
  <c r="O14" i="4"/>
  <c r="N17" i="4"/>
  <c r="M15" i="4"/>
  <c r="O17" i="4"/>
  <c r="P17" i="4"/>
  <c r="CK18" i="4"/>
  <c r="Q18" i="4"/>
  <c r="BD50" i="4"/>
  <c r="BO18" i="4"/>
  <c r="BP18" i="4"/>
  <c r="P18" i="4" s="1"/>
  <c r="CK14" i="4"/>
  <c r="BM36" i="4"/>
  <c r="M36" i="4" s="1"/>
  <c r="BY16" i="4"/>
  <c r="CW16" i="4"/>
  <c r="AD18" i="4"/>
  <c r="AD50" i="4" s="1"/>
  <c r="BM22" i="4"/>
  <c r="M22" i="4" s="1"/>
  <c r="CX18" i="4"/>
  <c r="CX50" i="4" s="1"/>
  <c r="AO16" i="4"/>
  <c r="BM37" i="4"/>
  <c r="M37" i="4" s="1"/>
  <c r="BY14" i="4"/>
  <c r="AO18" i="4"/>
  <c r="CW14" i="4"/>
  <c r="CZ50" i="4"/>
  <c r="CL50" i="4"/>
  <c r="CM50" i="4"/>
  <c r="CN50" i="4"/>
  <c r="BA14" i="4"/>
  <c r="BM17" i="4"/>
  <c r="BA16" i="4"/>
  <c r="CA50" i="4"/>
  <c r="CB50" i="4"/>
  <c r="BM14" i="4"/>
  <c r="Q14" i="4"/>
  <c r="BN50" i="4"/>
  <c r="BO50" i="4"/>
  <c r="BP16" i="4"/>
  <c r="BC50" i="4"/>
  <c r="AO17" i="4"/>
  <c r="BB50" i="4"/>
  <c r="AP50" i="4"/>
  <c r="AQ50" i="4"/>
  <c r="AC16" i="4"/>
  <c r="AR50" i="4"/>
  <c r="S50" i="4"/>
  <c r="AO14" i="4"/>
  <c r="AE50" i="4"/>
  <c r="AF50" i="4"/>
  <c r="T50" i="4"/>
  <c r="AC14" i="4"/>
  <c r="Q17" i="4"/>
  <c r="R16" i="4"/>
  <c r="N16" i="4" s="1"/>
  <c r="CK50" i="4" l="1"/>
  <c r="BM18" i="4"/>
  <c r="M48" i="4"/>
  <c r="O18" i="4"/>
  <c r="BP50" i="4"/>
  <c r="N18" i="4"/>
  <c r="BA50" i="4"/>
  <c r="M17" i="4"/>
  <c r="BY50" i="4"/>
  <c r="P16" i="4"/>
  <c r="AO50" i="4"/>
  <c r="M14" i="4"/>
  <c r="AC18" i="4"/>
  <c r="CW50" i="4"/>
  <c r="BM16" i="4"/>
  <c r="R50" i="4"/>
  <c r="Q16" i="4"/>
  <c r="Q50" i="4" s="1"/>
  <c r="Z14" i="4"/>
  <c r="AA14" i="4"/>
  <c r="AB14" i="4"/>
  <c r="AL14" i="4"/>
  <c r="AM14" i="4"/>
  <c r="AN14" i="4"/>
  <c r="AX14" i="4"/>
  <c r="AY14" i="4"/>
  <c r="AZ14" i="4"/>
  <c r="BJ14" i="4"/>
  <c r="BK14" i="4"/>
  <c r="BL14" i="4"/>
  <c r="Y15" i="4"/>
  <c r="AK15" i="4"/>
  <c r="AW15" i="4"/>
  <c r="BI15" i="4"/>
  <c r="Y47" i="4"/>
  <c r="AK47" i="4"/>
  <c r="AW47" i="4"/>
  <c r="BI47" i="4"/>
  <c r="AL16" i="4"/>
  <c r="AM16" i="4"/>
  <c r="AN16" i="4"/>
  <c r="BL16" i="4"/>
  <c r="AK17" i="4"/>
  <c r="AX16" i="4"/>
  <c r="AY16" i="4"/>
  <c r="AZ16" i="4"/>
  <c r="BJ16" i="4"/>
  <c r="BK16" i="4"/>
  <c r="Z18" i="4"/>
  <c r="AA18" i="4"/>
  <c r="AB18" i="4"/>
  <c r="AX18" i="4"/>
  <c r="AY18" i="4"/>
  <c r="AZ18" i="4"/>
  <c r="BJ18" i="4"/>
  <c r="BK18" i="4"/>
  <c r="BL18" i="4"/>
  <c r="Y19" i="4"/>
  <c r="AK19" i="4"/>
  <c r="AW19" i="4"/>
  <c r="BI19" i="4"/>
  <c r="Y20" i="4"/>
  <c r="AK20" i="4"/>
  <c r="AW20" i="4"/>
  <c r="BI20" i="4"/>
  <c r="Y21" i="4"/>
  <c r="AK21" i="4"/>
  <c r="AW21" i="4"/>
  <c r="BI21" i="4"/>
  <c r="Y22" i="4"/>
  <c r="AK22" i="4"/>
  <c r="AW22" i="4"/>
  <c r="BI22" i="4"/>
  <c r="Y23" i="4"/>
  <c r="AK23" i="4"/>
  <c r="AW23" i="4"/>
  <c r="BI23" i="4"/>
  <c r="Y24" i="4"/>
  <c r="AK24" i="4"/>
  <c r="AW24" i="4"/>
  <c r="BI24" i="4"/>
  <c r="Y25" i="4"/>
  <c r="AK25" i="4"/>
  <c r="AW25" i="4"/>
  <c r="BI25" i="4"/>
  <c r="Y26" i="4"/>
  <c r="AK26" i="4"/>
  <c r="AW26" i="4"/>
  <c r="BI26" i="4"/>
  <c r="Y27" i="4"/>
  <c r="AK27" i="4"/>
  <c r="AW27" i="4"/>
  <c r="BI27" i="4"/>
  <c r="Y28" i="4"/>
  <c r="AL18" i="4"/>
  <c r="AM18" i="4"/>
  <c r="AW28" i="4"/>
  <c r="BI28" i="4"/>
  <c r="Y29" i="4"/>
  <c r="AK29" i="4"/>
  <c r="AW29" i="4"/>
  <c r="BI29" i="4"/>
  <c r="Y30" i="4"/>
  <c r="AK30" i="4"/>
  <c r="AW30" i="4"/>
  <c r="BI30" i="4"/>
  <c r="Y31" i="4"/>
  <c r="AK31" i="4"/>
  <c r="AW31" i="4"/>
  <c r="BI31" i="4"/>
  <c r="Y33" i="4"/>
  <c r="AK33" i="4"/>
  <c r="AW33" i="4"/>
  <c r="BI33" i="4"/>
  <c r="Y34" i="4"/>
  <c r="AK34" i="4"/>
  <c r="AW34" i="4"/>
  <c r="BI34" i="4"/>
  <c r="Y35" i="4"/>
  <c r="AK35" i="4"/>
  <c r="AW35" i="4"/>
  <c r="BI35" i="4"/>
  <c r="Y36" i="4"/>
  <c r="AK36" i="4"/>
  <c r="AW36" i="4"/>
  <c r="BI36" i="4"/>
  <c r="Y37" i="4"/>
  <c r="AK37" i="4"/>
  <c r="AW37" i="4"/>
  <c r="BI37" i="4"/>
  <c r="Y38" i="4"/>
  <c r="AK38" i="4"/>
  <c r="AW38" i="4"/>
  <c r="BI38" i="4"/>
  <c r="Y39" i="4"/>
  <c r="AK39" i="4"/>
  <c r="AW39" i="4"/>
  <c r="BI39" i="4"/>
  <c r="Y40" i="4"/>
  <c r="AK40" i="4"/>
  <c r="AW40" i="4"/>
  <c r="BI40" i="4"/>
  <c r="Y41" i="4"/>
  <c r="AK41" i="4"/>
  <c r="AW41" i="4"/>
  <c r="BI41" i="4"/>
  <c r="Y42" i="4"/>
  <c r="AK42" i="4"/>
  <c r="AW42" i="4"/>
  <c r="BI42" i="4"/>
  <c r="Y43" i="4"/>
  <c r="AK43" i="4"/>
  <c r="AW43" i="4"/>
  <c r="BI43" i="4"/>
  <c r="Y44" i="4"/>
  <c r="AK44" i="4"/>
  <c r="AW44" i="4"/>
  <c r="BI44" i="4"/>
  <c r="Y45" i="4"/>
  <c r="AK45" i="4"/>
  <c r="AW45" i="4"/>
  <c r="BI45" i="4"/>
  <c r="Y46" i="4"/>
  <c r="AK46" i="4"/>
  <c r="AW46" i="4"/>
  <c r="BI46" i="4"/>
  <c r="Y48" i="4"/>
  <c r="AK48" i="4"/>
  <c r="AW48" i="4"/>
  <c r="BI48" i="4"/>
  <c r="Y49" i="4"/>
  <c r="AK49" i="4"/>
  <c r="AW49" i="4"/>
  <c r="BI49" i="4"/>
  <c r="CH14" i="4"/>
  <c r="CI14" i="4"/>
  <c r="CJ14" i="4"/>
  <c r="CG15" i="4"/>
  <c r="CS15" i="4"/>
  <c r="DE15" i="4"/>
  <c r="CG47" i="4"/>
  <c r="CS47" i="4"/>
  <c r="DE47" i="4"/>
  <c r="CH16" i="4"/>
  <c r="CT16" i="4"/>
  <c r="CU16" i="4"/>
  <c r="CV16" i="4"/>
  <c r="DF16" i="4"/>
  <c r="DG16" i="4"/>
  <c r="DH16" i="4"/>
  <c r="CI16" i="4"/>
  <c r="CS17" i="4"/>
  <c r="DE17" i="4"/>
  <c r="CH18" i="4"/>
  <c r="CI18" i="4"/>
  <c r="CJ18" i="4"/>
  <c r="CT18" i="4"/>
  <c r="CU18" i="4"/>
  <c r="CV18" i="4"/>
  <c r="CG19" i="4"/>
  <c r="CS19" i="4"/>
  <c r="CG20" i="4"/>
  <c r="CS20" i="4"/>
  <c r="CG21" i="4"/>
  <c r="CS21" i="4"/>
  <c r="CG22" i="4"/>
  <c r="CS22" i="4"/>
  <c r="CG23" i="4"/>
  <c r="CS23" i="4"/>
  <c r="CG24" i="4"/>
  <c r="CS24" i="4"/>
  <c r="CG25" i="4"/>
  <c r="CS25" i="4"/>
  <c r="CG26" i="4"/>
  <c r="CS26" i="4"/>
  <c r="CG27" i="4"/>
  <c r="CS27" i="4"/>
  <c r="CG28" i="4"/>
  <c r="CS28" i="4"/>
  <c r="CG29" i="4"/>
  <c r="CS29" i="4"/>
  <c r="CG30" i="4"/>
  <c r="CS30" i="4"/>
  <c r="CG31" i="4"/>
  <c r="CS31" i="4"/>
  <c r="CG33" i="4"/>
  <c r="CS33" i="4"/>
  <c r="CG34" i="4"/>
  <c r="CS34" i="4"/>
  <c r="CG35" i="4"/>
  <c r="CS35" i="4"/>
  <c r="CG36" i="4"/>
  <c r="CS36" i="4"/>
  <c r="CG37" i="4"/>
  <c r="CS37" i="4"/>
  <c r="CG38" i="4"/>
  <c r="CS38" i="4"/>
  <c r="CG39" i="4"/>
  <c r="CS39" i="4"/>
  <c r="CG40" i="4"/>
  <c r="CS40" i="4"/>
  <c r="CG41" i="4"/>
  <c r="CS41" i="4"/>
  <c r="CG42" i="4"/>
  <c r="CS42" i="4"/>
  <c r="CG43" i="4"/>
  <c r="CS43" i="4"/>
  <c r="CG44" i="4"/>
  <c r="CS44" i="4"/>
  <c r="CG45" i="4"/>
  <c r="CS45" i="4"/>
  <c r="CG46" i="4"/>
  <c r="CS46" i="4"/>
  <c r="CG48" i="4"/>
  <c r="CS48" i="4"/>
  <c r="DH18" i="4"/>
  <c r="CG49" i="4"/>
  <c r="CS49" i="4"/>
  <c r="M18" i="4" l="1"/>
  <c r="BJ50" i="4"/>
  <c r="BJ51" i="4" s="1"/>
  <c r="BJ52" i="4" s="1"/>
  <c r="AC50" i="4"/>
  <c r="BM50" i="4"/>
  <c r="M16" i="4"/>
  <c r="AA16" i="4"/>
  <c r="Z16" i="4"/>
  <c r="Z50" i="4" s="1"/>
  <c r="AB16" i="4"/>
  <c r="AB50" i="4" s="1"/>
  <c r="DE16" i="4"/>
  <c r="CS16" i="4"/>
  <c r="CS14" i="4"/>
  <c r="BI14" i="4"/>
  <c r="AW14" i="4"/>
  <c r="AK14" i="4"/>
  <c r="AW17" i="4"/>
  <c r="AW16" i="4"/>
  <c r="Y17" i="4"/>
  <c r="AZ50" i="4"/>
  <c r="AZ51" i="4" s="1"/>
  <c r="AZ52" i="4" s="1"/>
  <c r="Y14" i="4"/>
  <c r="BK50" i="4"/>
  <c r="BK51" i="4" s="1"/>
  <c r="BK52" i="4" s="1"/>
  <c r="BL50" i="4"/>
  <c r="BL51" i="4" s="1"/>
  <c r="BL52" i="4" s="1"/>
  <c r="BI18" i="4"/>
  <c r="AK16" i="4"/>
  <c r="AM50" i="4"/>
  <c r="AM51" i="4" s="1"/>
  <c r="AM52" i="4" s="1"/>
  <c r="AY50" i="4"/>
  <c r="AY51" i="4" s="1"/>
  <c r="AY52" i="4" s="1"/>
  <c r="AW18" i="4"/>
  <c r="AX50" i="4"/>
  <c r="AX51" i="4" s="1"/>
  <c r="AX52" i="4" s="1"/>
  <c r="CG18" i="4"/>
  <c r="CI50" i="4"/>
  <c r="CI51" i="4" s="1"/>
  <c r="CI52" i="4" s="1"/>
  <c r="AL50" i="4"/>
  <c r="AL51" i="4" s="1"/>
  <c r="AL52" i="4" s="1"/>
  <c r="BI16" i="4"/>
  <c r="DE48" i="4"/>
  <c r="DE18" i="4" s="1"/>
  <c r="DG18" i="4"/>
  <c r="DG50" i="4" s="1"/>
  <c r="Y18" i="4"/>
  <c r="BI17" i="4"/>
  <c r="CG17" i="4"/>
  <c r="CG14" i="4"/>
  <c r="AN18" i="4"/>
  <c r="AN50" i="4" s="1"/>
  <c r="AN51" i="4" s="1"/>
  <c r="AN52" i="4" s="1"/>
  <c r="CS18" i="4"/>
  <c r="DE14" i="4"/>
  <c r="AK28" i="4"/>
  <c r="DH50" i="4"/>
  <c r="CU50" i="4"/>
  <c r="CH50" i="4"/>
  <c r="CH51" i="4" s="1"/>
  <c r="CH52" i="4" s="1"/>
  <c r="CV50" i="4"/>
  <c r="DF18" i="4"/>
  <c r="DF50" i="4" s="1"/>
  <c r="CJ16" i="4"/>
  <c r="CJ50" i="4" s="1"/>
  <c r="CJ51" i="4" s="1"/>
  <c r="CJ52" i="4" s="1"/>
  <c r="CT50" i="4"/>
  <c r="L17" i="4"/>
  <c r="K17" i="4"/>
  <c r="J17" i="4"/>
  <c r="Y16" i="4" l="1"/>
  <c r="Y50" i="4" s="1"/>
  <c r="AA50" i="4"/>
  <c r="DE50" i="4"/>
  <c r="CS50" i="4"/>
  <c r="BI50" i="4"/>
  <c r="AW50" i="4"/>
  <c r="CG16" i="4"/>
  <c r="CG50" i="4" s="1"/>
  <c r="AK18" i="4"/>
  <c r="AK50" i="4" s="1"/>
  <c r="BU49" i="4"/>
  <c r="I49" i="4" s="1"/>
  <c r="BU48" i="4"/>
  <c r="I48" i="4" s="1"/>
  <c r="BU46" i="4"/>
  <c r="I46" i="4" s="1"/>
  <c r="BU45" i="4"/>
  <c r="I45" i="4" s="1"/>
  <c r="BU44" i="4"/>
  <c r="I44" i="4" s="1"/>
  <c r="BU43" i="4"/>
  <c r="I43" i="4" s="1"/>
  <c r="BU42" i="4"/>
  <c r="I42" i="4" s="1"/>
  <c r="BU41" i="4"/>
  <c r="I41" i="4" s="1"/>
  <c r="BU40" i="4"/>
  <c r="I40" i="4" s="1"/>
  <c r="BU39" i="4"/>
  <c r="I39" i="4" s="1"/>
  <c r="BU38" i="4"/>
  <c r="I38" i="4" s="1"/>
  <c r="BU37" i="4"/>
  <c r="I37" i="4" s="1"/>
  <c r="BU36" i="4"/>
  <c r="I36" i="4" s="1"/>
  <c r="BU35" i="4"/>
  <c r="I35" i="4" s="1"/>
  <c r="BU34" i="4"/>
  <c r="I34" i="4" s="1"/>
  <c r="BU33" i="4"/>
  <c r="I33" i="4" s="1"/>
  <c r="BU31" i="4"/>
  <c r="I31" i="4" s="1"/>
  <c r="BU30" i="4"/>
  <c r="I30" i="4" s="1"/>
  <c r="BU29" i="4"/>
  <c r="I29" i="4" s="1"/>
  <c r="BU28" i="4"/>
  <c r="I28" i="4" s="1"/>
  <c r="BU27" i="4"/>
  <c r="I27" i="4" s="1"/>
  <c r="BU26" i="4"/>
  <c r="I26" i="4" s="1"/>
  <c r="BU25" i="4"/>
  <c r="I25" i="4" s="1"/>
  <c r="BU24" i="4"/>
  <c r="I24" i="4" s="1"/>
  <c r="BU23" i="4"/>
  <c r="I23" i="4" s="1"/>
  <c r="BU22" i="4"/>
  <c r="I22" i="4" s="1"/>
  <c r="BU21" i="4"/>
  <c r="I21" i="4" s="1"/>
  <c r="BU20" i="4"/>
  <c r="I20" i="4" s="1"/>
  <c r="BU19" i="4"/>
  <c r="I19" i="4" s="1"/>
  <c r="BX18" i="4"/>
  <c r="L18" i="4" s="1"/>
  <c r="BW18" i="4"/>
  <c r="K18" i="4" s="1"/>
  <c r="BV18" i="4"/>
  <c r="J18" i="4" s="1"/>
  <c r="BX16" i="4"/>
  <c r="L16" i="4" s="1"/>
  <c r="BW16" i="4"/>
  <c r="K16" i="4" s="1"/>
  <c r="BV16" i="4"/>
  <c r="J16" i="4" s="1"/>
  <c r="BU47" i="4"/>
  <c r="I47" i="4" s="1"/>
  <c r="BU15" i="4"/>
  <c r="I15" i="4" s="1"/>
  <c r="BX14" i="4"/>
  <c r="L14" i="4" s="1"/>
  <c r="BW14" i="4"/>
  <c r="K14" i="4" s="1"/>
  <c r="BV14" i="4"/>
  <c r="J14" i="4" s="1"/>
  <c r="J50" i="4" l="1"/>
  <c r="K50" i="4"/>
  <c r="L50" i="4"/>
  <c r="N50" i="4"/>
  <c r="P50" i="4"/>
  <c r="O50" i="4"/>
  <c r="BU18" i="4"/>
  <c r="I18" i="4" s="1"/>
  <c r="BX50" i="4"/>
  <c r="BX51" i="4" s="1"/>
  <c r="BX52" i="4" s="1"/>
  <c r="BU14" i="4"/>
  <c r="I14" i="4" s="1"/>
  <c r="BW50" i="4"/>
  <c r="BW51" i="4" s="1"/>
  <c r="BW52" i="4" s="1"/>
  <c r="BU16" i="4"/>
  <c r="I16" i="4" s="1"/>
  <c r="BV50" i="4"/>
  <c r="BV51" i="4" s="1"/>
  <c r="BV52" i="4" s="1"/>
  <c r="BU17" i="4"/>
  <c r="I17" i="4" s="1"/>
  <c r="I50" i="4" l="1"/>
  <c r="M50" i="4"/>
  <c r="BU50" i="4"/>
</calcChain>
</file>

<file path=xl/sharedStrings.xml><?xml version="1.0" encoding="utf-8"?>
<sst xmlns="http://schemas.openxmlformats.org/spreadsheetml/2006/main" count="240" uniqueCount="101">
  <si>
    <t>СМЕТАСИ</t>
  </si>
  <si>
    <t>Бюджет даражаси:  Республика</t>
  </si>
  <si>
    <t>Ўлчов бирлиги:  минг.сўм</t>
  </si>
  <si>
    <t>Моддалар номи</t>
  </si>
  <si>
    <t>Тоифа</t>
  </si>
  <si>
    <t>Модда ва кичик модда</t>
  </si>
  <si>
    <t>Элемент</t>
  </si>
  <si>
    <t>I чорак бўйича жами</t>
  </si>
  <si>
    <t xml:space="preserve">Жумладан, ойлар бўйича </t>
  </si>
  <si>
    <t>март</t>
  </si>
  <si>
    <t>I гуруҳ харажатлари бўйича жами</t>
  </si>
  <si>
    <t xml:space="preserve">Асосий иш ҳақи  </t>
  </si>
  <si>
    <t>II гуруҳ харажатлари бўйича жами</t>
  </si>
  <si>
    <t>Ягона ижтимоий тўлов</t>
  </si>
  <si>
    <t>IV гуруҳ харажатлари бўйича жами</t>
  </si>
  <si>
    <t>Электроэнергия</t>
  </si>
  <si>
    <t>000</t>
  </si>
  <si>
    <t>Табиий газ</t>
  </si>
  <si>
    <t>Иссиқ сув ва иссиқлик энергияси</t>
  </si>
  <si>
    <t>Совуқ сув ва оқова</t>
  </si>
  <si>
    <t>Бошқа машиналар, жиҳозлар ва техника</t>
  </si>
  <si>
    <t>990</t>
  </si>
  <si>
    <t>Сақлаб туриш ва жорий таъмирлаш бўйича бошқа турдаги харажатлар</t>
  </si>
  <si>
    <t>Дори-дармонлар</t>
  </si>
  <si>
    <t>410</t>
  </si>
  <si>
    <t>Вакциналар ва бактериологик препаратлар</t>
  </si>
  <si>
    <t>420</t>
  </si>
  <si>
    <t>Телефон, телеграф ва почта хизматлари</t>
  </si>
  <si>
    <t>100</t>
  </si>
  <si>
    <t>600</t>
  </si>
  <si>
    <t>Смета бўйича жами:</t>
  </si>
  <si>
    <t>Товар ва хизматлар сотиб олиш бўйича бошқа харажатлар</t>
  </si>
  <si>
    <t>Тўлиқ манзили: Тошкент ш. 100047, Яшнобод тумани, С.Азимов кучаси 65</t>
  </si>
  <si>
    <t>Ахборот ва коммуникация хизматлари</t>
  </si>
  <si>
    <t>200</t>
  </si>
  <si>
    <t>110</t>
  </si>
  <si>
    <t>120</t>
  </si>
  <si>
    <t>Товар-моддий захиралар (қоғоз ва бошқа матбаа маҳсулотларидан ташқари)</t>
  </si>
  <si>
    <t>Қоғоз харид қилиш учун харажатлар</t>
  </si>
  <si>
    <t>920</t>
  </si>
  <si>
    <t xml:space="preserve">Компьютер жиҳозлари, ҳисоблаш ва аудио-видео техникаси, ахборот технологияси ва керакли ашёлар </t>
  </si>
  <si>
    <t>430</t>
  </si>
  <si>
    <t>500</t>
  </si>
  <si>
    <t>190</t>
  </si>
  <si>
    <t>300</t>
  </si>
  <si>
    <t>Чиқиндиларни тозалаш, олиб чиқиб кетиш билан боғлиқ хизматлар ҳамда энергетик ва бошқа ресурслар (бензин ва бошқа ЁММлардан ташқари)ни сотиб олиш</t>
  </si>
  <si>
    <t>Нотурар жой бинолари</t>
  </si>
  <si>
    <t>Транспорт воситалари</t>
  </si>
  <si>
    <t>Озиқ-овқат маҳсулотлари</t>
  </si>
  <si>
    <t xml:space="preserve">Амбулатория шароитида даволанувчи имтиёзли беморлар контингентига рецепт асосида бепул берилувчи дори-дармонлар </t>
  </si>
  <si>
    <t>Ёнилғи ва ЁММ</t>
  </si>
  <si>
    <t>Бошқа техника</t>
  </si>
  <si>
    <t>Бошқа харажатлар</t>
  </si>
  <si>
    <t>Тиббиёт муассасаларининг моддий рағбатлантириш ва ривожлантириш Жамғармасини шакллантириш харажатлари</t>
  </si>
  <si>
    <t>феврал</t>
  </si>
  <si>
    <t>январ</t>
  </si>
  <si>
    <t>Уй-жой-коммунал хизматлар бўйича ҳар ойлик компенсация тўловлари</t>
  </si>
  <si>
    <t>Объектларни қўриқлаш хизматлари</t>
  </si>
  <si>
    <t>Тиббий ускуна ва жиҳозлар реагентлар ва рекативлар</t>
  </si>
  <si>
    <t>412</t>
  </si>
  <si>
    <t>411</t>
  </si>
  <si>
    <t>Тиббий буюмлар</t>
  </si>
  <si>
    <t>413</t>
  </si>
  <si>
    <t>Дезинфекцияловчи ва шахсий ҳимоя воситалари</t>
  </si>
  <si>
    <t xml:space="preserve">Компьютер жиҳозлари, ҳисоблаш ва аудио-видео техникаларни жорий таъмирлаш </t>
  </si>
  <si>
    <t>910</t>
  </si>
  <si>
    <t>Боб: 047</t>
  </si>
  <si>
    <t xml:space="preserve">Бўлим: 7 076 </t>
  </si>
  <si>
    <t>Кичик бўлим: 909</t>
  </si>
  <si>
    <t xml:space="preserve">Мебел ва офис жиҳозларини жорий таъмирлаш </t>
  </si>
  <si>
    <t>ТББ 2022</t>
  </si>
  <si>
    <t>СЭНБ 2022</t>
  </si>
  <si>
    <t>1-сон МКДП 2022</t>
  </si>
  <si>
    <t>2-сон МКДП 2022</t>
  </si>
  <si>
    <t>1-сон МКШ 2022</t>
  </si>
  <si>
    <t>2-сон МКШ 2022</t>
  </si>
  <si>
    <t>Автобаза 2022</t>
  </si>
  <si>
    <t>"Қибрай" санаторияси 2022</t>
  </si>
  <si>
    <t>Жумладан, ойлар бўйича 2022</t>
  </si>
  <si>
    <t>Кийим-кечак, чойшаб ва гилофлар харид килиш қилиш учун харажатлар</t>
  </si>
  <si>
    <t>2024 йил учун вақтинчалик харажатлар (жамланма)</t>
  </si>
  <si>
    <t>Жумладан, ойлар бўйича 2024</t>
  </si>
  <si>
    <t>ТББ 2024</t>
  </si>
  <si>
    <t>СЭНБ 2024</t>
  </si>
  <si>
    <t>1-сон МКДП 2024</t>
  </si>
  <si>
    <t>2-сон МКДП 2024</t>
  </si>
  <si>
    <t>1-сон МКШ 2024</t>
  </si>
  <si>
    <t>2-сон МКШ 2024</t>
  </si>
  <si>
    <t>Автобаза 2024</t>
  </si>
  <si>
    <t>"Қибрай" санаторияси 2024</t>
  </si>
  <si>
    <t>ТББ 2023</t>
  </si>
  <si>
    <t>СЭНБ 2023</t>
  </si>
  <si>
    <t>1-сон МКДП 2023</t>
  </si>
  <si>
    <t>2-сон МКДП 2023</t>
  </si>
  <si>
    <t>1-сон МКШ 2023</t>
  </si>
  <si>
    <t>2-сон МКШ 2023</t>
  </si>
  <si>
    <t>Автобаза 2023</t>
  </si>
  <si>
    <t>"Қибрай" санаторияси 2023</t>
  </si>
  <si>
    <t>Жумладан, ойлар бўйича 2023</t>
  </si>
  <si>
    <t xml:space="preserve">                                             </t>
  </si>
  <si>
    <t>Ташкилотнинг тўлиқ номи: Ўзбекистон Республикаси Президенти Администрацияси ҳузуридаги Тиббиёт бош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</si>
</sst>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;[Red]#,##0"/>
    <numFmt numFmtId="167" formatCode="#,##0.0;[Red]#,##0.0"/>
    <numFmt numFmtId="168" formatCode="_-* #,##0\ _₽_-;\-* #,##0\ _₽_-;_-* &quot;-&quot;??\ _₽_-;_-@_-"/>
  </numFmts>
  <fonts count="20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5" fillId="0" borderId="0"/>
    <xf numFmtId="0" fontId="7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</cellStyleXfs>
  <cellXfs count="102">
    <xf numFmtId="0" fontId="0" fillId="0" borderId="0" xfId="0"/>
    <xf numFmtId="0" fontId="1" fillId="0" borderId="3" xfId="1" applyFont="1" applyFill="1" applyBorder="1" applyAlignment="1">
      <alignment vertical="top"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top" wrapText="1"/>
    </xf>
    <xf numFmtId="3" fontId="12" fillId="0" borderId="9" xfId="0" applyNumberFormat="1" applyFont="1" applyFill="1" applyBorder="1" applyAlignment="1">
      <alignment horizontal="right" vertical="center" wrapText="1"/>
    </xf>
    <xf numFmtId="0" fontId="1" fillId="0" borderId="9" xfId="1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right" vertical="top" wrapText="1"/>
    </xf>
    <xf numFmtId="3" fontId="6" fillId="0" borderId="9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top" wrapText="1"/>
    </xf>
    <xf numFmtId="3" fontId="12" fillId="0" borderId="9" xfId="0" applyNumberFormat="1" applyFont="1" applyFill="1" applyBorder="1" applyAlignment="1">
      <alignment horizontal="right" vertical="top" wrapText="1"/>
    </xf>
    <xf numFmtId="0" fontId="12" fillId="0" borderId="0" xfId="0" applyFont="1" applyFill="1"/>
    <xf numFmtId="0" fontId="1" fillId="0" borderId="9" xfId="0" applyFont="1" applyFill="1" applyBorder="1" applyAlignment="1">
      <alignment horizontal="justify" wrapText="1"/>
    </xf>
    <xf numFmtId="49" fontId="1" fillId="0" borderId="9" xfId="0" applyNumberFormat="1" applyFont="1" applyFill="1" applyBorder="1" applyAlignment="1">
      <alignment horizontal="center" vertical="top" wrapText="1"/>
    </xf>
    <xf numFmtId="3" fontId="8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0" fontId="9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0" fontId="3" fillId="0" borderId="0" xfId="0" applyFont="1" applyFill="1" applyAlignment="1">
      <alignment horizontal="center" vertical="top" wrapText="1"/>
    </xf>
    <xf numFmtId="43" fontId="4" fillId="0" borderId="0" xfId="3" applyFont="1" applyFill="1"/>
    <xf numFmtId="9" fontId="4" fillId="0" borderId="0" xfId="4" applyFont="1" applyFill="1"/>
    <xf numFmtId="0" fontId="6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/>
    <xf numFmtId="3" fontId="1" fillId="0" borderId="9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vertical="top" wrapText="1"/>
    </xf>
    <xf numFmtId="1" fontId="1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165" fontId="9" fillId="0" borderId="9" xfId="5" applyNumberFormat="1" applyFont="1" applyFill="1" applyBorder="1" applyAlignment="1" applyProtection="1">
      <alignment horizontal="center" vertical="center" wrapText="1"/>
      <protection locked="0"/>
    </xf>
    <xf numFmtId="165" fontId="9" fillId="0" borderId="9" xfId="5" applyNumberFormat="1" applyFont="1" applyFill="1" applyBorder="1" applyAlignment="1">
      <alignment horizontal="center" vertical="center" wrapText="1"/>
    </xf>
    <xf numFmtId="166" fontId="1" fillId="0" borderId="9" xfId="0" applyNumberFormat="1" applyFont="1" applyFill="1" applyBorder="1" applyAlignment="1">
      <alignment horizontal="right" vertical="top" wrapText="1"/>
    </xf>
    <xf numFmtId="165" fontId="1" fillId="0" borderId="9" xfId="3" applyNumberFormat="1" applyFont="1" applyBorder="1" applyAlignment="1" applyProtection="1">
      <alignment horizontal="center" vertical="center" wrapText="1"/>
      <protection locked="0"/>
    </xf>
    <xf numFmtId="165" fontId="3" fillId="0" borderId="9" xfId="3" applyNumberFormat="1" applyFont="1" applyBorder="1" applyAlignment="1" applyProtection="1">
      <alignment horizontal="center" vertical="center" wrapText="1"/>
      <protection locked="0"/>
    </xf>
    <xf numFmtId="165" fontId="3" fillId="0" borderId="9" xfId="3" applyNumberFormat="1" applyFont="1" applyFill="1" applyBorder="1" applyAlignment="1" applyProtection="1">
      <alignment horizontal="center" vertical="center" wrapText="1"/>
      <protection locked="0"/>
    </xf>
    <xf numFmtId="3" fontId="14" fillId="0" borderId="9" xfId="6" applyNumberFormat="1" applyFont="1" applyBorder="1" applyAlignment="1" applyProtection="1">
      <alignment horizontal="center" vertical="center" wrapText="1"/>
      <protection locked="0"/>
    </xf>
    <xf numFmtId="3" fontId="1" fillId="0" borderId="9" xfId="6" applyNumberFormat="1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center" wrapText="1"/>
    </xf>
    <xf numFmtId="166" fontId="15" fillId="0" borderId="9" xfId="0" applyNumberFormat="1" applyFont="1" applyFill="1" applyBorder="1" applyAlignment="1">
      <alignment horizontal="right" vertical="top" wrapText="1"/>
    </xf>
    <xf numFmtId="167" fontId="8" fillId="0" borderId="9" xfId="0" applyNumberFormat="1" applyFont="1" applyFill="1" applyBorder="1" applyAlignment="1">
      <alignment horizontal="right" vertical="top" wrapText="1"/>
    </xf>
    <xf numFmtId="166" fontId="8" fillId="0" borderId="9" xfId="0" applyNumberFormat="1" applyFont="1" applyFill="1" applyBorder="1" applyAlignment="1">
      <alignment horizontal="right" vertical="top" wrapText="1"/>
    </xf>
    <xf numFmtId="167" fontId="1" fillId="0" borderId="9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/>
    <xf numFmtId="168" fontId="4" fillId="0" borderId="0" xfId="3" applyNumberFormat="1" applyFont="1" applyFill="1"/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168" fontId="4" fillId="0" borderId="0" xfId="0" applyNumberFormat="1" applyFont="1" applyFill="1"/>
    <xf numFmtId="3" fontId="1" fillId="3" borderId="10" xfId="0" applyNumberFormat="1" applyFont="1" applyFill="1" applyBorder="1" applyAlignment="1">
      <alignment horizontal="right" vertical="center" wrapText="1"/>
    </xf>
    <xf numFmtId="165" fontId="1" fillId="0" borderId="9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0" fontId="17" fillId="0" borderId="0" xfId="0" applyFont="1" applyFill="1"/>
    <xf numFmtId="1" fontId="17" fillId="0" borderId="0" xfId="0" applyNumberFormat="1" applyFont="1" applyFill="1"/>
    <xf numFmtId="168" fontId="17" fillId="0" borderId="0" xfId="3" applyNumberFormat="1" applyFont="1" applyFill="1"/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/>
    <xf numFmtId="168" fontId="19" fillId="0" borderId="0" xfId="3" applyNumberFormat="1" applyFont="1" applyFill="1" applyAlignment="1"/>
    <xf numFmtId="168" fontId="17" fillId="0" borderId="0" xfId="3" applyNumberFormat="1" applyFont="1" applyFill="1" applyAlignment="1"/>
    <xf numFmtId="3" fontId="6" fillId="0" borderId="9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7">
    <cellStyle name="Обычный" xfId="0" builtinId="0"/>
    <cellStyle name="Обычный 2" xfId="2"/>
    <cellStyle name="Обычный 4" xfId="1"/>
    <cellStyle name="Обычный_смета узб-мсо 1 квартал 2011 г" xfId="6"/>
    <cellStyle name="Процентный" xfId="4" builtinId="5"/>
    <cellStyle name="Финансовый" xfId="3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52"/>
  <sheetViews>
    <sheetView tabSelected="1" view="pageBreakPreview" zoomScaleNormal="100" zoomScaleSheetLayoutView="100" workbookViewId="0">
      <selection activeCell="J11" sqref="J11:L12"/>
    </sheetView>
  </sheetViews>
  <sheetFormatPr defaultRowHeight="12.75" x14ac:dyDescent="0.2"/>
  <cols>
    <col min="1" max="1" width="83.42578125" style="26" customWidth="1"/>
    <col min="2" max="2" width="7.5703125" style="50" customWidth="1"/>
    <col min="3" max="3" width="10.7109375" style="50" customWidth="1"/>
    <col min="4" max="4" width="10" style="50" customWidth="1"/>
    <col min="5" max="5" width="12.7109375" style="63" hidden="1" customWidth="1"/>
    <col min="6" max="8" width="12" style="63" hidden="1" customWidth="1"/>
    <col min="9" max="9" width="12.7109375" style="51" customWidth="1"/>
    <col min="10" max="12" width="12" style="51" customWidth="1"/>
    <col min="13" max="13" width="12.7109375" style="50" hidden="1" customWidth="1"/>
    <col min="14" max="16" width="12" style="50" hidden="1" customWidth="1"/>
    <col min="17" max="17" width="10.28515625" style="51" hidden="1" customWidth="1"/>
    <col min="18" max="18" width="11" style="51" hidden="1" customWidth="1"/>
    <col min="19" max="19" width="9.5703125" style="51" hidden="1" customWidth="1"/>
    <col min="20" max="20" width="8.42578125" style="51" hidden="1" customWidth="1"/>
    <col min="21" max="21" width="10.28515625" style="63" hidden="1" customWidth="1"/>
    <col min="22" max="22" width="11" style="63" hidden="1" customWidth="1"/>
    <col min="23" max="23" width="9.5703125" style="63" hidden="1" customWidth="1"/>
    <col min="24" max="24" width="8.42578125" style="63" hidden="1" customWidth="1"/>
    <col min="25" max="25" width="10.28515625" style="50" customWidth="1"/>
    <col min="26" max="26" width="11" style="50" customWidth="1"/>
    <col min="27" max="27" width="9.5703125" style="50" customWidth="1"/>
    <col min="28" max="28" width="8.42578125" style="50" customWidth="1"/>
    <col min="29" max="29" width="11" style="26" hidden="1" customWidth="1"/>
    <col min="30" max="30" width="10.140625" style="26" hidden="1" customWidth="1"/>
    <col min="31" max="32" width="9.140625" style="26" hidden="1" customWidth="1"/>
    <col min="33" max="33" width="11" style="26" hidden="1" customWidth="1"/>
    <col min="34" max="34" width="10.140625" style="26" hidden="1" customWidth="1"/>
    <col min="35" max="35" width="10.5703125" style="26" hidden="1" customWidth="1"/>
    <col min="36" max="36" width="9.140625" style="26" hidden="1" customWidth="1"/>
    <col min="37" max="37" width="11" style="26" customWidth="1"/>
    <col min="38" max="38" width="10.140625" style="26" customWidth="1"/>
    <col min="39" max="39" width="10.5703125" style="26" customWidth="1"/>
    <col min="40" max="40" width="10.7109375" style="26" customWidth="1"/>
    <col min="41" max="41" width="11.140625" style="26" hidden="1" customWidth="1"/>
    <col min="42" max="44" width="12.42578125" style="26" hidden="1" customWidth="1"/>
    <col min="45" max="45" width="11.140625" style="26" hidden="1" customWidth="1"/>
    <col min="46" max="48" width="12.5703125" style="26" hidden="1" customWidth="1"/>
    <col min="49" max="49" width="11.140625" style="26" customWidth="1"/>
    <col min="50" max="52" width="12.5703125" style="26" customWidth="1"/>
    <col min="53" max="53" width="11" style="26" hidden="1" customWidth="1"/>
    <col min="54" max="54" width="12.85546875" style="26" hidden="1" customWidth="1"/>
    <col min="55" max="56" width="10" style="26" hidden="1" customWidth="1"/>
    <col min="57" max="57" width="11" style="26" hidden="1" customWidth="1"/>
    <col min="58" max="58" width="12.85546875" style="26" hidden="1" customWidth="1"/>
    <col min="59" max="59" width="10.5703125" style="26" hidden="1" customWidth="1"/>
    <col min="60" max="60" width="10.42578125" style="26" hidden="1" customWidth="1"/>
    <col min="61" max="61" width="11" style="26" customWidth="1"/>
    <col min="62" max="62" width="12.85546875" style="26" bestFit="1" customWidth="1"/>
    <col min="63" max="63" width="10.5703125" style="26" customWidth="1"/>
    <col min="64" max="64" width="10.42578125" style="26" customWidth="1"/>
    <col min="65" max="65" width="11.7109375" style="26" hidden="1" customWidth="1"/>
    <col min="66" max="68" width="10.42578125" style="26" hidden="1" customWidth="1"/>
    <col min="69" max="69" width="11.7109375" style="26" hidden="1" customWidth="1"/>
    <col min="70" max="72" width="10.42578125" style="26" hidden="1" customWidth="1"/>
    <col min="73" max="73" width="11.7109375" style="26" customWidth="1"/>
    <col min="74" max="76" width="10.42578125" style="26" customWidth="1"/>
    <col min="77" max="77" width="10.85546875" style="26" hidden="1" customWidth="1"/>
    <col min="78" max="80" width="12.42578125" style="26" hidden="1" customWidth="1"/>
    <col min="81" max="81" width="10.85546875" style="26" hidden="1" customWidth="1"/>
    <col min="82" max="84" width="12.42578125" style="26" hidden="1" customWidth="1"/>
    <col min="85" max="85" width="10.85546875" style="26" customWidth="1"/>
    <col min="86" max="88" width="12.42578125" style="26" bestFit="1" customWidth="1"/>
    <col min="89" max="89" width="11" style="26" hidden="1" customWidth="1"/>
    <col min="90" max="90" width="10.140625" style="26" hidden="1" customWidth="1"/>
    <col min="91" max="92" width="9.140625" style="26" hidden="1" customWidth="1"/>
    <col min="93" max="93" width="11" style="26" hidden="1" customWidth="1"/>
    <col min="94" max="94" width="10.140625" style="26" hidden="1" customWidth="1"/>
    <col min="95" max="96" width="9.85546875" style="26" hidden="1" customWidth="1"/>
    <col min="97" max="97" width="11" style="26" customWidth="1"/>
    <col min="98" max="98" width="10.140625" style="26" bestFit="1" customWidth="1"/>
    <col min="99" max="100" width="9.85546875" style="26" customWidth="1"/>
    <col min="101" max="101" width="9.7109375" style="26" hidden="1" customWidth="1"/>
    <col min="102" max="102" width="9.140625" style="26" hidden="1" customWidth="1"/>
    <col min="103" max="103" width="8.7109375" style="26" hidden="1" customWidth="1"/>
    <col min="104" max="104" width="9.140625" style="26" hidden="1" customWidth="1"/>
    <col min="105" max="105" width="10.140625" style="26" hidden="1" customWidth="1"/>
    <col min="106" max="106" width="0" style="26" hidden="1" customWidth="1"/>
    <col min="107" max="107" width="8.7109375" style="26" hidden="1" customWidth="1"/>
    <col min="108" max="108" width="0" style="26" hidden="1" customWidth="1"/>
    <col min="109" max="109" width="10.140625" style="26" customWidth="1"/>
    <col min="110" max="110" width="9.140625" style="26"/>
    <col min="111" max="111" width="8.7109375" style="26" customWidth="1"/>
    <col min="112" max="16384" width="9.140625" style="26"/>
  </cols>
  <sheetData>
    <row r="1" spans="1:112" ht="21" customHeight="1" x14ac:dyDescent="0.2">
      <c r="A1" s="87" t="s">
        <v>80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112" ht="15" customHeight="1" x14ac:dyDescent="0.2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112" ht="21" customHeight="1" x14ac:dyDescent="0.2">
      <c r="A3" s="85" t="s">
        <v>100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28"/>
    </row>
    <row r="4" spans="1:112" ht="18.75" customHeight="1" x14ac:dyDescent="0.2">
      <c r="A4" s="88" t="s">
        <v>99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CY4" s="29"/>
      <c r="DC4" s="29"/>
      <c r="DG4" s="29"/>
    </row>
    <row r="5" spans="1:112" ht="18.75" x14ac:dyDescent="0.2">
      <c r="A5" s="85" t="s">
        <v>32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28"/>
    </row>
    <row r="6" spans="1:112" ht="15" customHeight="1" x14ac:dyDescent="0.2">
      <c r="A6" s="85" t="s">
        <v>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28"/>
    </row>
    <row r="7" spans="1:112" ht="15" customHeight="1" x14ac:dyDescent="0.2">
      <c r="A7" s="85" t="s">
        <v>67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28"/>
      <c r="AP7" s="30"/>
      <c r="AT7" s="30"/>
      <c r="AX7" s="30"/>
      <c r="BJ7" s="65"/>
      <c r="BK7" s="65"/>
      <c r="BL7" s="65"/>
      <c r="BP7" s="27"/>
      <c r="BT7" s="27"/>
      <c r="BX7" s="27"/>
      <c r="CL7" s="30"/>
      <c r="CP7" s="30"/>
      <c r="CT7" s="30"/>
    </row>
    <row r="8" spans="1:112" ht="15" customHeight="1" x14ac:dyDescent="0.2">
      <c r="A8" s="85" t="s">
        <v>68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28"/>
      <c r="AG8" s="65"/>
      <c r="AH8" s="61"/>
      <c r="AI8" s="61"/>
      <c r="AJ8" s="61"/>
      <c r="AK8" s="65"/>
      <c r="BO8" s="30"/>
      <c r="BV8" s="68"/>
      <c r="BW8" s="68"/>
      <c r="BX8" s="68"/>
    </row>
    <row r="9" spans="1:112" ht="15" customHeight="1" x14ac:dyDescent="0.2">
      <c r="A9" s="86" t="s">
        <v>66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28"/>
      <c r="AC9" s="27"/>
      <c r="AG9" s="65">
        <f>+SUM(AH9:AJ9)</f>
        <v>0</v>
      </c>
      <c r="AH9" s="61"/>
      <c r="AI9" s="61"/>
      <c r="AJ9" s="61"/>
      <c r="AK9" s="27"/>
      <c r="AT9" s="60"/>
      <c r="AW9" s="60"/>
      <c r="AX9" s="60"/>
      <c r="AY9" s="60"/>
      <c r="AZ9" s="60">
        <f t="shared" ref="AZ9" si="0">+AZ15*1.07*1.07</f>
        <v>3388268.5805000006</v>
      </c>
      <c r="BJ9" s="61"/>
      <c r="BK9" s="61"/>
      <c r="BL9" s="61"/>
      <c r="BV9" s="61"/>
      <c r="BW9" s="61"/>
      <c r="BX9" s="61"/>
      <c r="CH9" s="61"/>
      <c r="CI9" s="61"/>
      <c r="CJ9" s="61"/>
      <c r="CT9" s="61"/>
      <c r="CU9" s="61"/>
      <c r="CV9" s="61"/>
    </row>
    <row r="10" spans="1:112" ht="15" customHeight="1" x14ac:dyDescent="0.2">
      <c r="A10" s="86" t="s">
        <v>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28"/>
      <c r="AG10" s="26">
        <f>+AG9/AG19*100</f>
        <v>0</v>
      </c>
      <c r="BV10" s="65"/>
      <c r="BW10" s="65"/>
      <c r="BX10" s="65"/>
      <c r="CH10" s="65"/>
      <c r="CI10" s="65"/>
      <c r="CJ10" s="65"/>
      <c r="CT10" s="65"/>
      <c r="CU10" s="65"/>
      <c r="CV10" s="65"/>
    </row>
    <row r="11" spans="1:112" ht="21" customHeight="1" x14ac:dyDescent="0.2">
      <c r="A11" s="84" t="s">
        <v>3</v>
      </c>
      <c r="B11" s="84" t="s">
        <v>4</v>
      </c>
      <c r="C11" s="84" t="s">
        <v>5</v>
      </c>
      <c r="D11" s="84" t="s">
        <v>6</v>
      </c>
      <c r="E11" s="72" t="s">
        <v>7</v>
      </c>
      <c r="F11" s="78" t="s">
        <v>98</v>
      </c>
      <c r="G11" s="79"/>
      <c r="H11" s="80"/>
      <c r="I11" s="72" t="s">
        <v>7</v>
      </c>
      <c r="J11" s="78" t="s">
        <v>81</v>
      </c>
      <c r="K11" s="79"/>
      <c r="L11" s="80"/>
      <c r="M11" s="72" t="s">
        <v>7</v>
      </c>
      <c r="N11" s="78" t="s">
        <v>78</v>
      </c>
      <c r="O11" s="79"/>
      <c r="P11" s="80"/>
      <c r="Q11" s="69" t="s">
        <v>70</v>
      </c>
      <c r="R11" s="70"/>
      <c r="S11" s="70"/>
      <c r="T11" s="71"/>
      <c r="U11" s="69" t="s">
        <v>90</v>
      </c>
      <c r="V11" s="70"/>
      <c r="W11" s="70"/>
      <c r="X11" s="71"/>
      <c r="Y11" s="69" t="s">
        <v>82</v>
      </c>
      <c r="Z11" s="70"/>
      <c r="AA11" s="70"/>
      <c r="AB11" s="71"/>
      <c r="AC11" s="69" t="s">
        <v>71</v>
      </c>
      <c r="AD11" s="70"/>
      <c r="AE11" s="70"/>
      <c r="AF11" s="71"/>
      <c r="AG11" s="69" t="s">
        <v>91</v>
      </c>
      <c r="AH11" s="70"/>
      <c r="AI11" s="70"/>
      <c r="AJ11" s="71"/>
      <c r="AK11" s="69" t="s">
        <v>83</v>
      </c>
      <c r="AL11" s="70"/>
      <c r="AM11" s="70"/>
      <c r="AN11" s="71"/>
      <c r="AO11" s="69" t="s">
        <v>72</v>
      </c>
      <c r="AP11" s="70"/>
      <c r="AQ11" s="70"/>
      <c r="AR11" s="71"/>
      <c r="AS11" s="69" t="s">
        <v>92</v>
      </c>
      <c r="AT11" s="70"/>
      <c r="AU11" s="70"/>
      <c r="AV11" s="71"/>
      <c r="AW11" s="69" t="s">
        <v>84</v>
      </c>
      <c r="AX11" s="70"/>
      <c r="AY11" s="70"/>
      <c r="AZ11" s="71"/>
      <c r="BA11" s="69" t="s">
        <v>73</v>
      </c>
      <c r="BB11" s="70"/>
      <c r="BC11" s="70"/>
      <c r="BD11" s="71"/>
      <c r="BE11" s="69" t="s">
        <v>93</v>
      </c>
      <c r="BF11" s="70"/>
      <c r="BG11" s="70"/>
      <c r="BH11" s="71"/>
      <c r="BI11" s="69" t="s">
        <v>85</v>
      </c>
      <c r="BJ11" s="70"/>
      <c r="BK11" s="70"/>
      <c r="BL11" s="71"/>
      <c r="BM11" s="69" t="s">
        <v>74</v>
      </c>
      <c r="BN11" s="70"/>
      <c r="BO11" s="70"/>
      <c r="BP11" s="71"/>
      <c r="BQ11" s="69" t="s">
        <v>94</v>
      </c>
      <c r="BR11" s="70"/>
      <c r="BS11" s="70"/>
      <c r="BT11" s="71"/>
      <c r="BU11" s="69" t="s">
        <v>86</v>
      </c>
      <c r="BV11" s="70"/>
      <c r="BW11" s="70"/>
      <c r="BX11" s="71"/>
      <c r="BY11" s="69" t="s">
        <v>75</v>
      </c>
      <c r="BZ11" s="70"/>
      <c r="CA11" s="70"/>
      <c r="CB11" s="71"/>
      <c r="CC11" s="69" t="s">
        <v>95</v>
      </c>
      <c r="CD11" s="70"/>
      <c r="CE11" s="70"/>
      <c r="CF11" s="71"/>
      <c r="CG11" s="69" t="s">
        <v>87</v>
      </c>
      <c r="CH11" s="70"/>
      <c r="CI11" s="70"/>
      <c r="CJ11" s="71"/>
      <c r="CK11" s="69" t="s">
        <v>76</v>
      </c>
      <c r="CL11" s="70"/>
      <c r="CM11" s="70"/>
      <c r="CN11" s="71"/>
      <c r="CO11" s="69" t="s">
        <v>96</v>
      </c>
      <c r="CP11" s="70"/>
      <c r="CQ11" s="70"/>
      <c r="CR11" s="71"/>
      <c r="CS11" s="69" t="s">
        <v>88</v>
      </c>
      <c r="CT11" s="70"/>
      <c r="CU11" s="70"/>
      <c r="CV11" s="71"/>
      <c r="CW11" s="69" t="s">
        <v>77</v>
      </c>
      <c r="CX11" s="70"/>
      <c r="CY11" s="70"/>
      <c r="CZ11" s="71"/>
      <c r="DA11" s="69" t="s">
        <v>97</v>
      </c>
      <c r="DB11" s="70"/>
      <c r="DC11" s="70"/>
      <c r="DD11" s="71"/>
      <c r="DE11" s="69" t="s">
        <v>89</v>
      </c>
      <c r="DF11" s="70"/>
      <c r="DG11" s="70"/>
      <c r="DH11" s="71"/>
    </row>
    <row r="12" spans="1:112" s="2" customFormat="1" ht="15.75" customHeight="1" x14ac:dyDescent="0.25">
      <c r="A12" s="84"/>
      <c r="B12" s="84"/>
      <c r="C12" s="84"/>
      <c r="D12" s="84"/>
      <c r="E12" s="77"/>
      <c r="F12" s="81"/>
      <c r="G12" s="82"/>
      <c r="H12" s="83"/>
      <c r="I12" s="77"/>
      <c r="J12" s="81"/>
      <c r="K12" s="82"/>
      <c r="L12" s="83"/>
      <c r="M12" s="77"/>
      <c r="N12" s="81"/>
      <c r="O12" s="82"/>
      <c r="P12" s="83"/>
      <c r="Q12" s="72" t="s">
        <v>7</v>
      </c>
      <c r="R12" s="74" t="s">
        <v>8</v>
      </c>
      <c r="S12" s="75"/>
      <c r="T12" s="76"/>
      <c r="U12" s="72" t="s">
        <v>7</v>
      </c>
      <c r="V12" s="74" t="s">
        <v>8</v>
      </c>
      <c r="W12" s="75"/>
      <c r="X12" s="76"/>
      <c r="Y12" s="72" t="s">
        <v>7</v>
      </c>
      <c r="Z12" s="74" t="s">
        <v>8</v>
      </c>
      <c r="AA12" s="75"/>
      <c r="AB12" s="76"/>
      <c r="AC12" s="72" t="s">
        <v>7</v>
      </c>
      <c r="AD12" s="74" t="s">
        <v>8</v>
      </c>
      <c r="AE12" s="75"/>
      <c r="AF12" s="76"/>
      <c r="AG12" s="72" t="s">
        <v>7</v>
      </c>
      <c r="AH12" s="74" t="s">
        <v>8</v>
      </c>
      <c r="AI12" s="75"/>
      <c r="AJ12" s="76"/>
      <c r="AK12" s="72" t="s">
        <v>7</v>
      </c>
      <c r="AL12" s="74" t="s">
        <v>8</v>
      </c>
      <c r="AM12" s="75"/>
      <c r="AN12" s="76"/>
      <c r="AO12" s="72" t="s">
        <v>7</v>
      </c>
      <c r="AP12" s="74" t="s">
        <v>8</v>
      </c>
      <c r="AQ12" s="75"/>
      <c r="AR12" s="76"/>
      <c r="AS12" s="72" t="s">
        <v>7</v>
      </c>
      <c r="AT12" s="74" t="s">
        <v>8</v>
      </c>
      <c r="AU12" s="75"/>
      <c r="AV12" s="76"/>
      <c r="AW12" s="72" t="s">
        <v>7</v>
      </c>
      <c r="AX12" s="74" t="s">
        <v>8</v>
      </c>
      <c r="AY12" s="75"/>
      <c r="AZ12" s="76"/>
      <c r="BA12" s="72" t="s">
        <v>7</v>
      </c>
      <c r="BB12" s="74" t="s">
        <v>8</v>
      </c>
      <c r="BC12" s="75"/>
      <c r="BD12" s="76"/>
      <c r="BE12" s="72" t="s">
        <v>7</v>
      </c>
      <c r="BF12" s="74" t="s">
        <v>8</v>
      </c>
      <c r="BG12" s="75"/>
      <c r="BH12" s="76"/>
      <c r="BI12" s="72" t="s">
        <v>7</v>
      </c>
      <c r="BJ12" s="74" t="s">
        <v>8</v>
      </c>
      <c r="BK12" s="75"/>
      <c r="BL12" s="76"/>
      <c r="BM12" s="84" t="s">
        <v>7</v>
      </c>
      <c r="BN12" s="84" t="s">
        <v>8</v>
      </c>
      <c r="BO12" s="84"/>
      <c r="BP12" s="84"/>
      <c r="BQ12" s="84" t="s">
        <v>7</v>
      </c>
      <c r="BR12" s="84" t="s">
        <v>8</v>
      </c>
      <c r="BS12" s="84"/>
      <c r="BT12" s="84"/>
      <c r="BU12" s="84" t="s">
        <v>7</v>
      </c>
      <c r="BV12" s="84" t="s">
        <v>8</v>
      </c>
      <c r="BW12" s="84"/>
      <c r="BX12" s="84"/>
      <c r="BY12" s="72" t="s">
        <v>7</v>
      </c>
      <c r="BZ12" s="74" t="s">
        <v>8</v>
      </c>
      <c r="CA12" s="75"/>
      <c r="CB12" s="76"/>
      <c r="CC12" s="72" t="s">
        <v>7</v>
      </c>
      <c r="CD12" s="74" t="s">
        <v>8</v>
      </c>
      <c r="CE12" s="75"/>
      <c r="CF12" s="76"/>
      <c r="CG12" s="72" t="s">
        <v>7</v>
      </c>
      <c r="CH12" s="74" t="s">
        <v>8</v>
      </c>
      <c r="CI12" s="75"/>
      <c r="CJ12" s="76"/>
      <c r="CK12" s="72" t="s">
        <v>7</v>
      </c>
      <c r="CL12" s="74" t="s">
        <v>8</v>
      </c>
      <c r="CM12" s="75"/>
      <c r="CN12" s="76"/>
      <c r="CO12" s="72" t="s">
        <v>7</v>
      </c>
      <c r="CP12" s="74" t="s">
        <v>8</v>
      </c>
      <c r="CQ12" s="75"/>
      <c r="CR12" s="76"/>
      <c r="CS12" s="72" t="s">
        <v>7</v>
      </c>
      <c r="CT12" s="74" t="s">
        <v>8</v>
      </c>
      <c r="CU12" s="75"/>
      <c r="CV12" s="76"/>
      <c r="CW12" s="72" t="s">
        <v>7</v>
      </c>
      <c r="CX12" s="74" t="s">
        <v>8</v>
      </c>
      <c r="CY12" s="75"/>
      <c r="CZ12" s="76"/>
      <c r="DA12" s="72" t="s">
        <v>7</v>
      </c>
      <c r="DB12" s="74" t="s">
        <v>8</v>
      </c>
      <c r="DC12" s="75"/>
      <c r="DD12" s="76"/>
      <c r="DE12" s="72" t="s">
        <v>7</v>
      </c>
      <c r="DF12" s="74" t="s">
        <v>8</v>
      </c>
      <c r="DG12" s="75"/>
      <c r="DH12" s="76"/>
    </row>
    <row r="13" spans="1:112" s="2" customFormat="1" ht="15.75" x14ac:dyDescent="0.25">
      <c r="A13" s="84"/>
      <c r="B13" s="84"/>
      <c r="C13" s="84"/>
      <c r="D13" s="84"/>
      <c r="E13" s="73"/>
      <c r="F13" s="62" t="s">
        <v>55</v>
      </c>
      <c r="G13" s="64" t="s">
        <v>54</v>
      </c>
      <c r="H13" s="64" t="s">
        <v>9</v>
      </c>
      <c r="I13" s="73"/>
      <c r="J13" s="53" t="s">
        <v>55</v>
      </c>
      <c r="K13" s="52" t="s">
        <v>54</v>
      </c>
      <c r="L13" s="52" t="s">
        <v>9</v>
      </c>
      <c r="M13" s="73"/>
      <c r="N13" s="31" t="s">
        <v>55</v>
      </c>
      <c r="O13" s="48" t="s">
        <v>54</v>
      </c>
      <c r="P13" s="48" t="s">
        <v>9</v>
      </c>
      <c r="Q13" s="73"/>
      <c r="R13" s="52" t="s">
        <v>55</v>
      </c>
      <c r="S13" s="52" t="s">
        <v>54</v>
      </c>
      <c r="T13" s="52" t="s">
        <v>9</v>
      </c>
      <c r="U13" s="73"/>
      <c r="V13" s="64" t="s">
        <v>55</v>
      </c>
      <c r="W13" s="64" t="s">
        <v>54</v>
      </c>
      <c r="X13" s="64" t="s">
        <v>9</v>
      </c>
      <c r="Y13" s="73"/>
      <c r="Z13" s="48" t="s">
        <v>55</v>
      </c>
      <c r="AA13" s="48" t="s">
        <v>54</v>
      </c>
      <c r="AB13" s="48" t="s">
        <v>9</v>
      </c>
      <c r="AC13" s="73"/>
      <c r="AD13" s="52" t="s">
        <v>55</v>
      </c>
      <c r="AE13" s="52" t="s">
        <v>54</v>
      </c>
      <c r="AF13" s="52" t="s">
        <v>9</v>
      </c>
      <c r="AG13" s="73"/>
      <c r="AH13" s="64" t="s">
        <v>55</v>
      </c>
      <c r="AI13" s="64" t="s">
        <v>54</v>
      </c>
      <c r="AJ13" s="64" t="s">
        <v>9</v>
      </c>
      <c r="AK13" s="73"/>
      <c r="AL13" s="48" t="s">
        <v>55</v>
      </c>
      <c r="AM13" s="48" t="s">
        <v>54</v>
      </c>
      <c r="AN13" s="48" t="s">
        <v>9</v>
      </c>
      <c r="AO13" s="73"/>
      <c r="AP13" s="52" t="s">
        <v>55</v>
      </c>
      <c r="AQ13" s="52" t="s">
        <v>54</v>
      </c>
      <c r="AR13" s="52" t="s">
        <v>9</v>
      </c>
      <c r="AS13" s="73"/>
      <c r="AT13" s="64" t="s">
        <v>55</v>
      </c>
      <c r="AU13" s="64" t="s">
        <v>54</v>
      </c>
      <c r="AV13" s="64" t="s">
        <v>9</v>
      </c>
      <c r="AW13" s="73"/>
      <c r="AX13" s="48" t="s">
        <v>55</v>
      </c>
      <c r="AY13" s="48" t="s">
        <v>54</v>
      </c>
      <c r="AZ13" s="48" t="s">
        <v>9</v>
      </c>
      <c r="BA13" s="73"/>
      <c r="BB13" s="52" t="s">
        <v>55</v>
      </c>
      <c r="BC13" s="52" t="s">
        <v>54</v>
      </c>
      <c r="BD13" s="52" t="s">
        <v>9</v>
      </c>
      <c r="BE13" s="73"/>
      <c r="BF13" s="64" t="s">
        <v>55</v>
      </c>
      <c r="BG13" s="64" t="s">
        <v>54</v>
      </c>
      <c r="BH13" s="64" t="s">
        <v>9</v>
      </c>
      <c r="BI13" s="73"/>
      <c r="BJ13" s="48" t="s">
        <v>55</v>
      </c>
      <c r="BK13" s="48" t="s">
        <v>54</v>
      </c>
      <c r="BL13" s="48" t="s">
        <v>9</v>
      </c>
      <c r="BM13" s="84"/>
      <c r="BN13" s="52" t="s">
        <v>55</v>
      </c>
      <c r="BO13" s="52" t="s">
        <v>54</v>
      </c>
      <c r="BP13" s="52" t="s">
        <v>9</v>
      </c>
      <c r="BQ13" s="84"/>
      <c r="BR13" s="64" t="s">
        <v>55</v>
      </c>
      <c r="BS13" s="64" t="s">
        <v>54</v>
      </c>
      <c r="BT13" s="64" t="s">
        <v>9</v>
      </c>
      <c r="BU13" s="84"/>
      <c r="BV13" s="48" t="s">
        <v>55</v>
      </c>
      <c r="BW13" s="48" t="s">
        <v>54</v>
      </c>
      <c r="BX13" s="48" t="s">
        <v>9</v>
      </c>
      <c r="BY13" s="73"/>
      <c r="BZ13" s="52" t="s">
        <v>55</v>
      </c>
      <c r="CA13" s="52" t="s">
        <v>54</v>
      </c>
      <c r="CB13" s="52" t="s">
        <v>9</v>
      </c>
      <c r="CC13" s="73"/>
      <c r="CD13" s="64" t="s">
        <v>55</v>
      </c>
      <c r="CE13" s="64" t="s">
        <v>54</v>
      </c>
      <c r="CF13" s="64" t="s">
        <v>9</v>
      </c>
      <c r="CG13" s="73"/>
      <c r="CH13" s="48" t="s">
        <v>55</v>
      </c>
      <c r="CI13" s="48" t="s">
        <v>54</v>
      </c>
      <c r="CJ13" s="48" t="s">
        <v>9</v>
      </c>
      <c r="CK13" s="73"/>
      <c r="CL13" s="52" t="s">
        <v>55</v>
      </c>
      <c r="CM13" s="52" t="s">
        <v>54</v>
      </c>
      <c r="CN13" s="52" t="s">
        <v>9</v>
      </c>
      <c r="CO13" s="73"/>
      <c r="CP13" s="64" t="s">
        <v>55</v>
      </c>
      <c r="CQ13" s="64" t="s">
        <v>54</v>
      </c>
      <c r="CR13" s="64" t="s">
        <v>9</v>
      </c>
      <c r="CS13" s="73"/>
      <c r="CT13" s="48" t="s">
        <v>55</v>
      </c>
      <c r="CU13" s="48" t="s">
        <v>54</v>
      </c>
      <c r="CV13" s="48" t="s">
        <v>9</v>
      </c>
      <c r="CW13" s="73"/>
      <c r="CX13" s="52" t="s">
        <v>55</v>
      </c>
      <c r="CY13" s="52" t="s">
        <v>54</v>
      </c>
      <c r="CZ13" s="52" t="s">
        <v>9</v>
      </c>
      <c r="DA13" s="73"/>
      <c r="DB13" s="64" t="s">
        <v>55</v>
      </c>
      <c r="DC13" s="64" t="s">
        <v>54</v>
      </c>
      <c r="DD13" s="64" t="s">
        <v>9</v>
      </c>
      <c r="DE13" s="73"/>
      <c r="DF13" s="48" t="s">
        <v>55</v>
      </c>
      <c r="DG13" s="48" t="s">
        <v>54</v>
      </c>
      <c r="DH13" s="48" t="s">
        <v>9</v>
      </c>
    </row>
    <row r="14" spans="1:112" s="14" customFormat="1" ht="15.75" x14ac:dyDescent="0.25">
      <c r="A14" s="11" t="s">
        <v>10</v>
      </c>
      <c r="B14" s="12"/>
      <c r="C14" s="12"/>
      <c r="D14" s="12"/>
      <c r="E14" s="13">
        <f t="shared" ref="E14:L15" si="1">+U14+AG14+AS14+BE14+BQ14+CC14+CO14+DA14</f>
        <v>24106997</v>
      </c>
      <c r="F14" s="13">
        <f t="shared" si="1"/>
        <v>8141075</v>
      </c>
      <c r="G14" s="13">
        <f t="shared" si="1"/>
        <v>8026161</v>
      </c>
      <c r="H14" s="13">
        <f t="shared" si="1"/>
        <v>7939761</v>
      </c>
      <c r="I14" s="13">
        <f t="shared" si="1"/>
        <v>28184763</v>
      </c>
      <c r="J14" s="13">
        <f t="shared" si="1"/>
        <v>9406254</v>
      </c>
      <c r="K14" s="13">
        <f t="shared" si="1"/>
        <v>9389254</v>
      </c>
      <c r="L14" s="13">
        <f t="shared" si="1"/>
        <v>9389255</v>
      </c>
      <c r="M14" s="13">
        <f t="shared" ref="M14:N18" si="2">Q14+AC14+AO14+BA14+BM14+BY14+CK14+CW14</f>
        <v>17623681</v>
      </c>
      <c r="N14" s="13">
        <f t="shared" si="2"/>
        <v>5893227</v>
      </c>
      <c r="O14" s="13">
        <f>S14+AE14+AQ14+BC14+BO14+CA14+CL14+CY14</f>
        <v>5865227</v>
      </c>
      <c r="P14" s="13">
        <f>T14+AF14+AR14+BD14+BP14+CB14+CN14+CZ14</f>
        <v>5865227</v>
      </c>
      <c r="Q14" s="5">
        <f t="shared" ref="Q14:Q49" si="3">R14+S14+T14</f>
        <v>283560</v>
      </c>
      <c r="R14" s="5">
        <f>R15+R47</f>
        <v>112520</v>
      </c>
      <c r="S14" s="5">
        <f>S15+S47</f>
        <v>85520</v>
      </c>
      <c r="T14" s="5">
        <f>T15+T47</f>
        <v>85520</v>
      </c>
      <c r="U14" s="5">
        <f t="shared" ref="U14:U46" si="4">V14+W14+X14</f>
        <v>370175</v>
      </c>
      <c r="V14" s="5">
        <f>V15+V47</f>
        <v>140855</v>
      </c>
      <c r="W14" s="5">
        <f>W15+W47</f>
        <v>114660</v>
      </c>
      <c r="X14" s="5">
        <f>X15+X47</f>
        <v>114660</v>
      </c>
      <c r="Y14" s="5">
        <f t="shared" ref="Y14:Y49" si="5">Z14+AA14+AB14</f>
        <v>460956</v>
      </c>
      <c r="Z14" s="5">
        <f>Z15+Z47</f>
        <v>153652</v>
      </c>
      <c r="AA14" s="5">
        <f>AA15+AA47</f>
        <v>153652</v>
      </c>
      <c r="AB14" s="5">
        <f>AB15+AB47</f>
        <v>153652</v>
      </c>
      <c r="AC14" s="5">
        <f t="shared" ref="AC14:AC49" si="6">AD14+AE14+AF14</f>
        <v>1639434</v>
      </c>
      <c r="AD14" s="5">
        <f>AD15+AD47</f>
        <v>546478</v>
      </c>
      <c r="AE14" s="5">
        <f>AE15+AE47</f>
        <v>546478</v>
      </c>
      <c r="AF14" s="5">
        <f>AF15+AF47</f>
        <v>546478</v>
      </c>
      <c r="AG14" s="5">
        <f t="shared" ref="AG14:AG46" si="7">AH14+AI14+AJ14</f>
        <v>2007929</v>
      </c>
      <c r="AH14" s="5">
        <f>AH15+AH47</f>
        <v>750589</v>
      </c>
      <c r="AI14" s="5">
        <f>AI15+AI47</f>
        <v>651870</v>
      </c>
      <c r="AJ14" s="5">
        <f>AJ15+AJ47</f>
        <v>605470</v>
      </c>
      <c r="AK14" s="5">
        <f t="shared" ref="AK14:AK49" si="8">AL14+AM14+AN14</f>
        <v>2425884</v>
      </c>
      <c r="AL14" s="5">
        <f>AL15+AL47</f>
        <v>808628</v>
      </c>
      <c r="AM14" s="5">
        <f>AM15+AM47</f>
        <v>808628</v>
      </c>
      <c r="AN14" s="5">
        <f>AN15+AN47</f>
        <v>808628</v>
      </c>
      <c r="AO14" s="5">
        <f t="shared" ref="AO14:AO49" si="9">AP14+AQ14+AR14</f>
        <v>5723700</v>
      </c>
      <c r="AP14" s="5">
        <f>AP15+AP47</f>
        <v>1907900</v>
      </c>
      <c r="AQ14" s="5">
        <f>AQ15+AQ47</f>
        <v>1907900</v>
      </c>
      <c r="AR14" s="5">
        <f>AR15+AR47</f>
        <v>1907900</v>
      </c>
      <c r="AS14" s="5">
        <f t="shared" ref="AS14:AS46" si="10">AT14+AU14+AV14</f>
        <v>7659681</v>
      </c>
      <c r="AT14" s="5">
        <f>AT15+AT47</f>
        <v>2553227</v>
      </c>
      <c r="AU14" s="5">
        <f>AU15+AU47</f>
        <v>2553227</v>
      </c>
      <c r="AV14" s="5">
        <f>AV15+AV47</f>
        <v>2553227</v>
      </c>
      <c r="AW14" s="5">
        <f t="shared" ref="AW14:AW49" si="11">AX14+AY14+AZ14</f>
        <v>8878335</v>
      </c>
      <c r="AX14" s="5">
        <f>AX15+AX47</f>
        <v>2959445</v>
      </c>
      <c r="AY14" s="5">
        <f>AY15+AY47</f>
        <v>2959445</v>
      </c>
      <c r="AZ14" s="5">
        <f>AZ15+AZ47</f>
        <v>2959445</v>
      </c>
      <c r="BA14" s="5">
        <f t="shared" ref="BA14:BA49" si="12">BB14+BC14+BD14</f>
        <v>2067000</v>
      </c>
      <c r="BB14" s="5">
        <f>BB15+BB47</f>
        <v>689000</v>
      </c>
      <c r="BC14" s="5">
        <f>BC15+BC47</f>
        <v>689000</v>
      </c>
      <c r="BD14" s="5">
        <f>BD15+BD47</f>
        <v>689000</v>
      </c>
      <c r="BE14" s="5">
        <f t="shared" ref="BE14:BE46" si="13">BF14+BG14+BH14</f>
        <v>2780574</v>
      </c>
      <c r="BF14" s="5">
        <f>BF15+BF47</f>
        <v>926858</v>
      </c>
      <c r="BG14" s="5">
        <f>BG15+BG47</f>
        <v>926858</v>
      </c>
      <c r="BH14" s="5">
        <f>BH15+BH47</f>
        <v>926858</v>
      </c>
      <c r="BI14" s="5">
        <f t="shared" ref="BI14:BI49" si="14">BJ14+BK14+BL14</f>
        <v>3300000</v>
      </c>
      <c r="BJ14" s="5">
        <f>BJ15+BJ47</f>
        <v>1100000</v>
      </c>
      <c r="BK14" s="5">
        <f>BK15+BK47</f>
        <v>1100000</v>
      </c>
      <c r="BL14" s="5">
        <f>BL15+BL47</f>
        <v>1100000</v>
      </c>
      <c r="BM14" s="5">
        <f t="shared" ref="BM14:BM49" si="15">BN14+BO14+BP14</f>
        <v>3060000</v>
      </c>
      <c r="BN14" s="5">
        <f>BN15+BN47</f>
        <v>1020000</v>
      </c>
      <c r="BO14" s="5">
        <f>BO15+BO47</f>
        <v>1020000</v>
      </c>
      <c r="BP14" s="5">
        <f>BP15+BP47</f>
        <v>1020000</v>
      </c>
      <c r="BQ14" s="5">
        <f t="shared" ref="BQ14:BQ46" si="16">BR14+BS14+BT14</f>
        <v>4450000</v>
      </c>
      <c r="BR14" s="5">
        <f>BR15+BR47</f>
        <v>1490000</v>
      </c>
      <c r="BS14" s="5">
        <f>BS15+BS47</f>
        <v>1500000</v>
      </c>
      <c r="BT14" s="5">
        <f>BT15+BT47</f>
        <v>1460000</v>
      </c>
      <c r="BU14" s="5">
        <f t="shared" ref="BU14:BU49" si="17">BV14+BW14+BX14</f>
        <v>5357000</v>
      </c>
      <c r="BV14" s="5">
        <f>BV15+BV47</f>
        <v>1797000</v>
      </c>
      <c r="BW14" s="5">
        <f>BW15+BW47</f>
        <v>1780000</v>
      </c>
      <c r="BX14" s="5">
        <f>BX15+BX47</f>
        <v>1780000</v>
      </c>
      <c r="BY14" s="5">
        <f t="shared" ref="BY14:BY33" si="18">BZ14+CA14+CB14</f>
        <v>3400000</v>
      </c>
      <c r="BZ14" s="5">
        <f>BZ15+BZ47</f>
        <v>1134000</v>
      </c>
      <c r="CA14" s="5">
        <f>CA15+CA47</f>
        <v>1133000</v>
      </c>
      <c r="CB14" s="5">
        <f>CB15+CB47</f>
        <v>1133000</v>
      </c>
      <c r="CC14" s="5">
        <f t="shared" ref="CC14:CC33" si="19">CD14+CE14+CF14</f>
        <v>4916484</v>
      </c>
      <c r="CD14" s="5">
        <f>CD15+CD47</f>
        <v>1638828</v>
      </c>
      <c r="CE14" s="5">
        <f>CE15+CE47</f>
        <v>1638828</v>
      </c>
      <c r="CF14" s="5">
        <f>CF15+CF47</f>
        <v>1638828</v>
      </c>
      <c r="CG14" s="5">
        <f t="shared" ref="CG14:CG49" si="20">CH14+CI14+CJ14</f>
        <v>5587561</v>
      </c>
      <c r="CH14" s="5">
        <f>CH15+CH47</f>
        <v>1862520</v>
      </c>
      <c r="CI14" s="5">
        <f>CI15+CI47</f>
        <v>1862520</v>
      </c>
      <c r="CJ14" s="5">
        <f>CJ15+CJ47</f>
        <v>1862521</v>
      </c>
      <c r="CK14" s="5">
        <f t="shared" ref="CK14:CK49" si="21">CL14+CM14+CN14</f>
        <v>1449987</v>
      </c>
      <c r="CL14" s="5">
        <f t="shared" ref="CL14:CN14" si="22">+CL15</f>
        <v>483329</v>
      </c>
      <c r="CM14" s="5">
        <f t="shared" si="22"/>
        <v>483329</v>
      </c>
      <c r="CN14" s="5">
        <f t="shared" si="22"/>
        <v>483329</v>
      </c>
      <c r="CO14" s="5">
        <f t="shared" ref="CO14:CO46" si="23">CP14+CQ14+CR14</f>
        <v>1922154</v>
      </c>
      <c r="CP14" s="5">
        <f>+CP15</f>
        <v>640718</v>
      </c>
      <c r="CQ14" s="5">
        <f t="shared" ref="CQ14:CR14" si="24">+CQ15</f>
        <v>640718</v>
      </c>
      <c r="CR14" s="5">
        <f t="shared" si="24"/>
        <v>640718</v>
      </c>
      <c r="CS14" s="5">
        <f t="shared" ref="CS14:CS49" si="25">CT14+CU14+CV14</f>
        <v>2175027</v>
      </c>
      <c r="CT14" s="5">
        <f>+CT15</f>
        <v>725009</v>
      </c>
      <c r="CU14" s="5">
        <f t="shared" ref="CU14:CV14" si="26">+CU15</f>
        <v>725009</v>
      </c>
      <c r="CV14" s="5">
        <f t="shared" si="26"/>
        <v>725009</v>
      </c>
      <c r="CW14" s="5">
        <f>CX14+CY14+CZ14</f>
        <v>0</v>
      </c>
      <c r="CX14" s="5">
        <f>+CX15</f>
        <v>0</v>
      </c>
      <c r="CY14" s="5">
        <f t="shared" ref="CY14:CZ14" si="27">+CY15</f>
        <v>0</v>
      </c>
      <c r="CZ14" s="5">
        <f t="shared" si="27"/>
        <v>0</v>
      </c>
      <c r="DA14" s="5">
        <f>DB14+DC14+DD14</f>
        <v>0</v>
      </c>
      <c r="DB14" s="5">
        <f>+DB15</f>
        <v>0</v>
      </c>
      <c r="DC14" s="5">
        <f t="shared" ref="DC14:DD14" si="28">+DC15</f>
        <v>0</v>
      </c>
      <c r="DD14" s="5">
        <f t="shared" si="28"/>
        <v>0</v>
      </c>
      <c r="DE14" s="5">
        <f>DF14+DG14+DH14</f>
        <v>0</v>
      </c>
      <c r="DF14" s="5">
        <f>+DF15</f>
        <v>0</v>
      </c>
      <c r="DG14" s="5">
        <f t="shared" ref="DG14:DH14" si="29">+DG15</f>
        <v>0</v>
      </c>
      <c r="DH14" s="5">
        <f t="shared" si="29"/>
        <v>0</v>
      </c>
    </row>
    <row r="15" spans="1:112" s="2" customFormat="1" ht="15.75" x14ac:dyDescent="0.25">
      <c r="A15" s="6" t="s">
        <v>11</v>
      </c>
      <c r="B15" s="7">
        <v>41</v>
      </c>
      <c r="C15" s="7">
        <v>11</v>
      </c>
      <c r="D15" s="7">
        <v>100</v>
      </c>
      <c r="E15" s="54">
        <f t="shared" si="1"/>
        <v>24106997</v>
      </c>
      <c r="F15" s="8">
        <f t="shared" si="1"/>
        <v>8141075</v>
      </c>
      <c r="G15" s="8">
        <f t="shared" si="1"/>
        <v>8026161</v>
      </c>
      <c r="H15" s="8">
        <f t="shared" si="1"/>
        <v>7939761</v>
      </c>
      <c r="I15" s="54">
        <f t="shared" si="1"/>
        <v>28184763</v>
      </c>
      <c r="J15" s="8">
        <f t="shared" si="1"/>
        <v>9406254</v>
      </c>
      <c r="K15" s="8">
        <f t="shared" si="1"/>
        <v>9389254</v>
      </c>
      <c r="L15" s="8">
        <f t="shared" si="1"/>
        <v>9389255</v>
      </c>
      <c r="M15" s="54">
        <f t="shared" si="2"/>
        <v>17623681</v>
      </c>
      <c r="N15" s="8">
        <f t="shared" si="2"/>
        <v>5893227</v>
      </c>
      <c r="O15" s="8">
        <f>S15+AE15+AQ15+BC15+BO15+CA15+CL15+CY15</f>
        <v>5865227</v>
      </c>
      <c r="P15" s="8">
        <f>T15+AF15+AR15+BD15+BP15+CB15+CN15+CZ15</f>
        <v>5865227</v>
      </c>
      <c r="Q15" s="9">
        <f t="shared" si="3"/>
        <v>283560</v>
      </c>
      <c r="R15" s="35">
        <v>112520</v>
      </c>
      <c r="S15" s="35">
        <v>85520</v>
      </c>
      <c r="T15" s="35">
        <v>85520</v>
      </c>
      <c r="U15" s="9">
        <f t="shared" si="4"/>
        <v>370175</v>
      </c>
      <c r="V15" s="35">
        <v>140855</v>
      </c>
      <c r="W15" s="35">
        <v>114660</v>
      </c>
      <c r="X15" s="35">
        <v>114660</v>
      </c>
      <c r="Y15" s="9">
        <f t="shared" si="5"/>
        <v>460956</v>
      </c>
      <c r="Z15" s="35">
        <v>153652</v>
      </c>
      <c r="AA15" s="35">
        <v>153652</v>
      </c>
      <c r="AB15" s="35">
        <v>153652</v>
      </c>
      <c r="AC15" s="9">
        <f t="shared" si="6"/>
        <v>1639434</v>
      </c>
      <c r="AD15" s="8">
        <v>546478</v>
      </c>
      <c r="AE15" s="8">
        <v>546478</v>
      </c>
      <c r="AF15" s="8">
        <v>546478</v>
      </c>
      <c r="AG15" s="9">
        <f t="shared" si="7"/>
        <v>2007929</v>
      </c>
      <c r="AH15" s="8">
        <v>750589</v>
      </c>
      <c r="AI15" s="8">
        <v>651870</v>
      </c>
      <c r="AJ15" s="8">
        <v>605470</v>
      </c>
      <c r="AK15" s="9">
        <f t="shared" si="8"/>
        <v>2425884</v>
      </c>
      <c r="AL15" s="8">
        <v>808628</v>
      </c>
      <c r="AM15" s="8">
        <v>808628</v>
      </c>
      <c r="AN15" s="8">
        <v>808628</v>
      </c>
      <c r="AO15" s="9">
        <f t="shared" si="9"/>
        <v>5723700</v>
      </c>
      <c r="AP15" s="40">
        <v>1907900</v>
      </c>
      <c r="AQ15" s="40">
        <v>1907900</v>
      </c>
      <c r="AR15" s="40">
        <v>1907900</v>
      </c>
      <c r="AS15" s="9">
        <f t="shared" si="10"/>
        <v>7659681</v>
      </c>
      <c r="AT15" s="40">
        <v>2553227</v>
      </c>
      <c r="AU15" s="40">
        <v>2553227</v>
      </c>
      <c r="AV15" s="40">
        <v>2553227</v>
      </c>
      <c r="AW15" s="9">
        <f t="shared" si="11"/>
        <v>8878335</v>
      </c>
      <c r="AX15" s="40">
        <v>2959445</v>
      </c>
      <c r="AY15" s="40">
        <v>2959445</v>
      </c>
      <c r="AZ15" s="40">
        <v>2959445</v>
      </c>
      <c r="BA15" s="9">
        <f t="shared" si="12"/>
        <v>2067000</v>
      </c>
      <c r="BB15" s="46">
        <v>689000</v>
      </c>
      <c r="BC15" s="46">
        <v>689000</v>
      </c>
      <c r="BD15" s="46">
        <v>689000</v>
      </c>
      <c r="BE15" s="9">
        <f t="shared" si="13"/>
        <v>2780574</v>
      </c>
      <c r="BF15" s="46">
        <v>926858</v>
      </c>
      <c r="BG15" s="46">
        <v>926858</v>
      </c>
      <c r="BH15" s="46">
        <v>926858</v>
      </c>
      <c r="BI15" s="9">
        <f t="shared" si="14"/>
        <v>3300000</v>
      </c>
      <c r="BJ15" s="46">
        <v>1100000</v>
      </c>
      <c r="BK15" s="46">
        <f>BJ15</f>
        <v>1100000</v>
      </c>
      <c r="BL15" s="46">
        <f>BK15</f>
        <v>1100000</v>
      </c>
      <c r="BM15" s="9">
        <f t="shared" si="15"/>
        <v>3060000</v>
      </c>
      <c r="BN15" s="37">
        <v>1020000</v>
      </c>
      <c r="BO15" s="37">
        <v>1020000</v>
      </c>
      <c r="BP15" s="37">
        <v>1020000</v>
      </c>
      <c r="BQ15" s="9">
        <f t="shared" si="16"/>
        <v>4450000</v>
      </c>
      <c r="BR15" s="37">
        <v>1490000</v>
      </c>
      <c r="BS15" s="37">
        <v>1500000</v>
      </c>
      <c r="BT15" s="37">
        <v>1460000</v>
      </c>
      <c r="BU15" s="9">
        <f t="shared" si="17"/>
        <v>5357000</v>
      </c>
      <c r="BV15" s="37">
        <v>1797000</v>
      </c>
      <c r="BW15" s="37">
        <v>1780000</v>
      </c>
      <c r="BX15" s="37">
        <v>1780000</v>
      </c>
      <c r="BY15" s="9">
        <f t="shared" si="18"/>
        <v>3400000</v>
      </c>
      <c r="BZ15" s="43">
        <v>1134000</v>
      </c>
      <c r="CA15" s="43">
        <v>1133000</v>
      </c>
      <c r="CB15" s="43">
        <v>1133000</v>
      </c>
      <c r="CC15" s="9">
        <f t="shared" si="19"/>
        <v>4916484</v>
      </c>
      <c r="CD15" s="43">
        <v>1638828</v>
      </c>
      <c r="CE15" s="43">
        <f>CD15</f>
        <v>1638828</v>
      </c>
      <c r="CF15" s="43">
        <f>CE15</f>
        <v>1638828</v>
      </c>
      <c r="CG15" s="9">
        <f t="shared" si="20"/>
        <v>5587561</v>
      </c>
      <c r="CH15" s="43">
        <v>1862520</v>
      </c>
      <c r="CI15" s="43">
        <v>1862520</v>
      </c>
      <c r="CJ15" s="43">
        <v>1862521</v>
      </c>
      <c r="CK15" s="9">
        <f t="shared" si="21"/>
        <v>1449987</v>
      </c>
      <c r="CL15" s="42">
        <v>483329</v>
      </c>
      <c r="CM15" s="42">
        <v>483329</v>
      </c>
      <c r="CN15" s="42">
        <v>483329</v>
      </c>
      <c r="CO15" s="9">
        <f t="shared" si="23"/>
        <v>1922154</v>
      </c>
      <c r="CP15" s="56">
        <v>640718</v>
      </c>
      <c r="CQ15" s="56">
        <v>640718</v>
      </c>
      <c r="CR15" s="56">
        <v>640718</v>
      </c>
      <c r="CS15" s="9">
        <f t="shared" si="25"/>
        <v>2175027</v>
      </c>
      <c r="CT15" s="56">
        <v>725009</v>
      </c>
      <c r="CU15" s="56">
        <v>725009</v>
      </c>
      <c r="CV15" s="56">
        <v>725009</v>
      </c>
      <c r="CW15" s="9">
        <f>CX15+CY15+CZ15</f>
        <v>0</v>
      </c>
      <c r="CX15" s="10"/>
      <c r="CY15" s="10"/>
      <c r="CZ15" s="10"/>
      <c r="DA15" s="9">
        <f>DB15+DC15+DD15</f>
        <v>0</v>
      </c>
      <c r="DB15" s="10"/>
      <c r="DC15" s="10"/>
      <c r="DD15" s="10"/>
      <c r="DE15" s="9">
        <f>DF15+DG15+DH15</f>
        <v>0</v>
      </c>
      <c r="DF15" s="10"/>
      <c r="DG15" s="10"/>
      <c r="DH15" s="10"/>
    </row>
    <row r="16" spans="1:112" s="14" customFormat="1" ht="15.75" x14ac:dyDescent="0.25">
      <c r="A16" s="11" t="s">
        <v>12</v>
      </c>
      <c r="B16" s="12"/>
      <c r="C16" s="12"/>
      <c r="D16" s="12"/>
      <c r="E16" s="13">
        <f t="shared" ref="E16:E49" si="30">+U16+AG16+AS16+BE16+BQ16+CC16+CO16+DA16</f>
        <v>5991637</v>
      </c>
      <c r="F16" s="13">
        <f t="shared" ref="F16:F49" si="31">+V16+AH16+AT16+BF16+BR16+CD16+CP16+DB16</f>
        <v>2023345</v>
      </c>
      <c r="G16" s="13">
        <f t="shared" ref="G16:G49" si="32">+W16+AI16+AU16+BG16+BS16+CE16+CQ16+DC16</f>
        <v>1994838</v>
      </c>
      <c r="H16" s="13">
        <f t="shared" ref="H16:H49" si="33">+X16+AJ16+AV16+BH16+BT16+CF16+CR16+DD16</f>
        <v>1973454</v>
      </c>
      <c r="I16" s="13">
        <f t="shared" ref="I16:I17" si="34">+Y16+AK16+AW16+BI16+BU16+CG16+CS16+DE16</f>
        <v>7032286.3475000001</v>
      </c>
      <c r="J16" s="13">
        <f t="shared" ref="J16:J17" si="35">+Z16+AL16+AX16+BJ16+BV16+CH16+CT16+DF16</f>
        <v>2346928.7000000002</v>
      </c>
      <c r="K16" s="13">
        <f t="shared" ref="K16:K17" si="36">+AA16+AM16+AY16+BK16+BW16+CI16+CU16+DG16</f>
        <v>2342678.7000000002</v>
      </c>
      <c r="L16" s="13">
        <f t="shared" ref="L16:L17" si="37">+AB16+AN16+AZ16+BL16+BX16+CJ16+CV16+DH16</f>
        <v>2342678.9474999998</v>
      </c>
      <c r="M16" s="13">
        <f t="shared" si="2"/>
        <v>4376878</v>
      </c>
      <c r="N16" s="13">
        <f t="shared" si="2"/>
        <v>1463625</v>
      </c>
      <c r="O16" s="13">
        <f>S16+AE16+AQ16+BC16+BO16+CA16+CL16+CY16</f>
        <v>1456628</v>
      </c>
      <c r="P16" s="13">
        <f>T16+AF16+AR16+BD16+BP16+CB16+CN16+CZ16</f>
        <v>1456626</v>
      </c>
      <c r="Q16" s="5">
        <f t="shared" si="3"/>
        <v>70890</v>
      </c>
      <c r="R16" s="5">
        <f>R17</f>
        <v>28130</v>
      </c>
      <c r="S16" s="5">
        <f t="shared" ref="S16:T16" si="38">S17</f>
        <v>21380</v>
      </c>
      <c r="T16" s="5">
        <f t="shared" si="38"/>
        <v>21380</v>
      </c>
      <c r="U16" s="5">
        <f t="shared" si="4"/>
        <v>92544</v>
      </c>
      <c r="V16" s="5">
        <f>V17</f>
        <v>35214</v>
      </c>
      <c r="W16" s="5">
        <f t="shared" ref="W16:X16" si="39">W17</f>
        <v>28665</v>
      </c>
      <c r="X16" s="5">
        <f t="shared" si="39"/>
        <v>28665</v>
      </c>
      <c r="Y16" s="5">
        <f t="shared" si="5"/>
        <v>115239</v>
      </c>
      <c r="Z16" s="5">
        <f>Z17</f>
        <v>38413</v>
      </c>
      <c r="AA16" s="5">
        <f t="shared" ref="AA16:AB16" si="40">AA17</f>
        <v>38413</v>
      </c>
      <c r="AB16" s="5">
        <f t="shared" si="40"/>
        <v>38413</v>
      </c>
      <c r="AC16" s="5">
        <f t="shared" si="6"/>
        <v>405760</v>
      </c>
      <c r="AD16" s="5">
        <f>AD17</f>
        <v>135254</v>
      </c>
      <c r="AE16" s="5">
        <f t="shared" ref="AE16:AF16" si="41">AE17</f>
        <v>135253</v>
      </c>
      <c r="AF16" s="5">
        <f t="shared" si="41"/>
        <v>135253</v>
      </c>
      <c r="AG16" s="5">
        <f t="shared" si="7"/>
        <v>496963</v>
      </c>
      <c r="AH16" s="5">
        <f>AH17</f>
        <v>185771</v>
      </c>
      <c r="AI16" s="5">
        <f t="shared" ref="AI16:AJ16" si="42">AI17</f>
        <v>161338</v>
      </c>
      <c r="AJ16" s="5">
        <f t="shared" si="42"/>
        <v>149854</v>
      </c>
      <c r="AK16" s="5">
        <f t="shared" si="8"/>
        <v>606471</v>
      </c>
      <c r="AL16" s="5">
        <f>AL17</f>
        <v>202157</v>
      </c>
      <c r="AM16" s="5">
        <f t="shared" ref="AM16:AN16" si="43">AM17</f>
        <v>202157</v>
      </c>
      <c r="AN16" s="5">
        <f t="shared" si="43"/>
        <v>202157</v>
      </c>
      <c r="AO16" s="5">
        <f t="shared" si="9"/>
        <v>1430925</v>
      </c>
      <c r="AP16" s="5">
        <f>AP17</f>
        <v>476975</v>
      </c>
      <c r="AQ16" s="5">
        <f t="shared" ref="AQ16:AR16" si="44">AQ17</f>
        <v>476975</v>
      </c>
      <c r="AR16" s="5">
        <f t="shared" si="44"/>
        <v>476975</v>
      </c>
      <c r="AS16" s="5">
        <f t="shared" si="10"/>
        <v>1914918</v>
      </c>
      <c r="AT16" s="5">
        <f>AT17</f>
        <v>638306</v>
      </c>
      <c r="AU16" s="5">
        <f t="shared" ref="AU16:AV16" si="45">AU17</f>
        <v>638306</v>
      </c>
      <c r="AV16" s="5">
        <f t="shared" si="45"/>
        <v>638306</v>
      </c>
      <c r="AW16" s="5">
        <f t="shared" si="11"/>
        <v>2219583</v>
      </c>
      <c r="AX16" s="5">
        <f>AX17</f>
        <v>739861</v>
      </c>
      <c r="AY16" s="5">
        <f t="shared" ref="AY16:AZ16" si="46">AY17</f>
        <v>739861</v>
      </c>
      <c r="AZ16" s="5">
        <f t="shared" si="46"/>
        <v>739861</v>
      </c>
      <c r="BA16" s="5">
        <f t="shared" si="12"/>
        <v>511583</v>
      </c>
      <c r="BB16" s="5">
        <f>BB17</f>
        <v>170528</v>
      </c>
      <c r="BC16" s="5">
        <f t="shared" ref="BC16:BD16" si="47">BC17</f>
        <v>170528</v>
      </c>
      <c r="BD16" s="5">
        <f t="shared" si="47"/>
        <v>170527</v>
      </c>
      <c r="BE16" s="5">
        <f t="shared" si="13"/>
        <v>688470</v>
      </c>
      <c r="BF16" s="5">
        <f>BF17</f>
        <v>229490</v>
      </c>
      <c r="BG16" s="5">
        <f t="shared" ref="BG16:BH16" si="48">BG17</f>
        <v>229490</v>
      </c>
      <c r="BH16" s="5">
        <f t="shared" si="48"/>
        <v>229490</v>
      </c>
      <c r="BI16" s="5">
        <f t="shared" si="14"/>
        <v>825000</v>
      </c>
      <c r="BJ16" s="5">
        <f>BJ17</f>
        <v>275000</v>
      </c>
      <c r="BK16" s="5">
        <f t="shared" ref="BK16:BL16" si="49">BK17</f>
        <v>275000</v>
      </c>
      <c r="BL16" s="5">
        <f t="shared" si="49"/>
        <v>275000</v>
      </c>
      <c r="BM16" s="5">
        <f t="shared" si="15"/>
        <v>757350</v>
      </c>
      <c r="BN16" s="5">
        <f>BN17</f>
        <v>252450</v>
      </c>
      <c r="BO16" s="5">
        <f t="shared" ref="BO16:BP16" si="50">BO17</f>
        <v>252450</v>
      </c>
      <c r="BP16" s="5">
        <f t="shared" si="50"/>
        <v>252450</v>
      </c>
      <c r="BQ16" s="5">
        <f t="shared" si="16"/>
        <v>1101375</v>
      </c>
      <c r="BR16" s="5">
        <f>BR17</f>
        <v>368775</v>
      </c>
      <c r="BS16" s="5">
        <f t="shared" ref="BS16:BT16" si="51">BS17</f>
        <v>371250</v>
      </c>
      <c r="BT16" s="5">
        <f t="shared" si="51"/>
        <v>361350</v>
      </c>
      <c r="BU16" s="5">
        <f t="shared" si="17"/>
        <v>1339250</v>
      </c>
      <c r="BV16" s="5">
        <f>BV17</f>
        <v>449250</v>
      </c>
      <c r="BW16" s="5">
        <f t="shared" ref="BW16:BX16" si="52">BW17</f>
        <v>445000</v>
      </c>
      <c r="BX16" s="5">
        <f t="shared" si="52"/>
        <v>445000</v>
      </c>
      <c r="BY16" s="5">
        <f t="shared" si="18"/>
        <v>841500</v>
      </c>
      <c r="BZ16" s="5">
        <f>BZ17</f>
        <v>280664</v>
      </c>
      <c r="CA16" s="5">
        <f t="shared" ref="CA16:CB16" si="53">CA17</f>
        <v>280418</v>
      </c>
      <c r="CB16" s="5">
        <f t="shared" si="53"/>
        <v>280418</v>
      </c>
      <c r="CC16" s="5">
        <f t="shared" si="19"/>
        <v>1216830</v>
      </c>
      <c r="CD16" s="5">
        <f>CD17</f>
        <v>405610</v>
      </c>
      <c r="CE16" s="5">
        <f t="shared" ref="CE16:CF16" si="54">CE17</f>
        <v>405610</v>
      </c>
      <c r="CF16" s="5">
        <f t="shared" si="54"/>
        <v>405610</v>
      </c>
      <c r="CG16" s="5">
        <f t="shared" si="20"/>
        <v>1382921.3475000001</v>
      </c>
      <c r="CH16" s="5">
        <f>CH17</f>
        <v>460973.7</v>
      </c>
      <c r="CI16" s="5">
        <f t="shared" ref="CI16:CJ16" si="55">CI17</f>
        <v>460973.7</v>
      </c>
      <c r="CJ16" s="5">
        <f t="shared" si="55"/>
        <v>460973.94750000001</v>
      </c>
      <c r="CK16" s="5">
        <f t="shared" si="21"/>
        <v>358870</v>
      </c>
      <c r="CL16" s="5">
        <f>CL17</f>
        <v>119624</v>
      </c>
      <c r="CM16" s="5">
        <f t="shared" ref="CM16:CN16" si="56">CM17</f>
        <v>119623</v>
      </c>
      <c r="CN16" s="5">
        <f t="shared" si="56"/>
        <v>119623</v>
      </c>
      <c r="CO16" s="5">
        <f t="shared" si="23"/>
        <v>480537</v>
      </c>
      <c r="CP16" s="5">
        <f>CP17</f>
        <v>160179</v>
      </c>
      <c r="CQ16" s="5">
        <f t="shared" ref="CQ16:CR16" si="57">CQ17</f>
        <v>160179</v>
      </c>
      <c r="CR16" s="5">
        <f t="shared" si="57"/>
        <v>160179</v>
      </c>
      <c r="CS16" s="5">
        <f t="shared" si="25"/>
        <v>543822</v>
      </c>
      <c r="CT16" s="5">
        <f>CT17</f>
        <v>181274</v>
      </c>
      <c r="CU16" s="5">
        <f t="shared" ref="CU16:CV16" si="58">CU17</f>
        <v>181274</v>
      </c>
      <c r="CV16" s="5">
        <f t="shared" si="58"/>
        <v>181274</v>
      </c>
      <c r="CW16" s="5">
        <f>CX16+CY16+CZ16</f>
        <v>0</v>
      </c>
      <c r="CX16" s="5">
        <f>CX17</f>
        <v>0</v>
      </c>
      <c r="CY16" s="5">
        <f t="shared" ref="CY16:CZ16" si="59">CY17</f>
        <v>0</v>
      </c>
      <c r="CZ16" s="5">
        <f t="shared" si="59"/>
        <v>0</v>
      </c>
      <c r="DA16" s="5">
        <f>DB16+DC16+DD16</f>
        <v>0</v>
      </c>
      <c r="DB16" s="5">
        <f>DB17</f>
        <v>0</v>
      </c>
      <c r="DC16" s="5">
        <f t="shared" ref="DC16:DD16" si="60">DC17</f>
        <v>0</v>
      </c>
      <c r="DD16" s="5">
        <f t="shared" si="60"/>
        <v>0</v>
      </c>
      <c r="DE16" s="5">
        <f>DF16+DG16+DH16</f>
        <v>0</v>
      </c>
      <c r="DF16" s="5">
        <f>DF17</f>
        <v>0</v>
      </c>
      <c r="DG16" s="5">
        <f t="shared" ref="DG16:DH16" si="61">DG17</f>
        <v>0</v>
      </c>
      <c r="DH16" s="5">
        <f t="shared" si="61"/>
        <v>0</v>
      </c>
    </row>
    <row r="17" spans="1:112" s="2" customFormat="1" ht="15.75" x14ac:dyDescent="0.25">
      <c r="A17" s="6" t="s">
        <v>13</v>
      </c>
      <c r="B17" s="7">
        <v>41</v>
      </c>
      <c r="C17" s="7">
        <v>21</v>
      </c>
      <c r="D17" s="7">
        <v>100</v>
      </c>
      <c r="E17" s="54">
        <f t="shared" si="30"/>
        <v>5991637</v>
      </c>
      <c r="F17" s="8">
        <f t="shared" si="31"/>
        <v>2023345</v>
      </c>
      <c r="G17" s="8">
        <f t="shared" si="32"/>
        <v>1994838</v>
      </c>
      <c r="H17" s="8">
        <f t="shared" si="33"/>
        <v>1973454</v>
      </c>
      <c r="I17" s="54">
        <f t="shared" si="34"/>
        <v>7032286.3475000001</v>
      </c>
      <c r="J17" s="8">
        <f t="shared" si="35"/>
        <v>2346928.7000000002</v>
      </c>
      <c r="K17" s="8">
        <f t="shared" si="36"/>
        <v>2342678.7000000002</v>
      </c>
      <c r="L17" s="8">
        <f t="shared" si="37"/>
        <v>2342678.9474999998</v>
      </c>
      <c r="M17" s="8">
        <f t="shared" si="2"/>
        <v>4376878</v>
      </c>
      <c r="N17" s="8">
        <f t="shared" si="2"/>
        <v>1463625</v>
      </c>
      <c r="O17" s="8">
        <f>S17+AE17+AQ17+BC17+BO17+CA17+CL17+CY17</f>
        <v>1456628</v>
      </c>
      <c r="P17" s="8">
        <f>T17+AF17+AR17+BD17+BP17+CB17+CN17+CZ17</f>
        <v>1456626</v>
      </c>
      <c r="Q17" s="9">
        <f t="shared" si="3"/>
        <v>70890</v>
      </c>
      <c r="R17" s="35">
        <f>+R15/4</f>
        <v>28130</v>
      </c>
      <c r="S17" s="35">
        <f>+S15/4</f>
        <v>21380</v>
      </c>
      <c r="T17" s="35">
        <f>+T15/4</f>
        <v>21380</v>
      </c>
      <c r="U17" s="9">
        <f t="shared" si="4"/>
        <v>92544</v>
      </c>
      <c r="V17" s="35">
        <v>35214</v>
      </c>
      <c r="W17" s="35">
        <v>28665</v>
      </c>
      <c r="X17" s="35">
        <v>28665</v>
      </c>
      <c r="Y17" s="9">
        <f t="shared" si="5"/>
        <v>115239</v>
      </c>
      <c r="Z17" s="35">
        <v>38413</v>
      </c>
      <c r="AA17" s="35">
        <v>38413</v>
      </c>
      <c r="AB17" s="35">
        <v>38413</v>
      </c>
      <c r="AC17" s="9">
        <f t="shared" si="6"/>
        <v>405760</v>
      </c>
      <c r="AD17" s="35">
        <v>135254</v>
      </c>
      <c r="AE17" s="35">
        <v>135253</v>
      </c>
      <c r="AF17" s="35">
        <v>135253</v>
      </c>
      <c r="AG17" s="9">
        <f t="shared" si="7"/>
        <v>496963</v>
      </c>
      <c r="AH17" s="8">
        <v>185771</v>
      </c>
      <c r="AI17" s="8">
        <v>161338</v>
      </c>
      <c r="AJ17" s="8">
        <v>149854</v>
      </c>
      <c r="AK17" s="9">
        <f t="shared" si="8"/>
        <v>606471</v>
      </c>
      <c r="AL17" s="8">
        <f>AL15*0.25</f>
        <v>202157</v>
      </c>
      <c r="AM17" s="8">
        <f t="shared" ref="AM17:AN17" si="62">AM15*0.25</f>
        <v>202157</v>
      </c>
      <c r="AN17" s="8">
        <f t="shared" si="62"/>
        <v>202157</v>
      </c>
      <c r="AO17" s="9">
        <f t="shared" si="9"/>
        <v>1430925</v>
      </c>
      <c r="AP17" s="35">
        <f>+AP15/4</f>
        <v>476975</v>
      </c>
      <c r="AQ17" s="35">
        <f>+AQ15/4</f>
        <v>476975</v>
      </c>
      <c r="AR17" s="35">
        <f>+AR15/4</f>
        <v>476975</v>
      </c>
      <c r="AS17" s="9">
        <f t="shared" si="10"/>
        <v>1914918</v>
      </c>
      <c r="AT17" s="35">
        <v>638306</v>
      </c>
      <c r="AU17" s="35">
        <v>638306</v>
      </c>
      <c r="AV17" s="35">
        <v>638306</v>
      </c>
      <c r="AW17" s="9">
        <f t="shared" si="11"/>
        <v>2219583</v>
      </c>
      <c r="AX17" s="35">
        <v>739861</v>
      </c>
      <c r="AY17" s="35">
        <v>739861</v>
      </c>
      <c r="AZ17" s="35">
        <v>739861</v>
      </c>
      <c r="BA17" s="9">
        <f t="shared" si="12"/>
        <v>511583</v>
      </c>
      <c r="BB17" s="35">
        <v>170528</v>
      </c>
      <c r="BC17" s="35">
        <v>170528</v>
      </c>
      <c r="BD17" s="35">
        <v>170527</v>
      </c>
      <c r="BE17" s="9">
        <f t="shared" si="13"/>
        <v>688470</v>
      </c>
      <c r="BF17" s="46">
        <v>229490</v>
      </c>
      <c r="BG17" s="46">
        <v>229490</v>
      </c>
      <c r="BH17" s="46">
        <v>229490</v>
      </c>
      <c r="BI17" s="9">
        <f t="shared" si="14"/>
        <v>825000</v>
      </c>
      <c r="BJ17" s="46">
        <v>275000</v>
      </c>
      <c r="BK17" s="46">
        <v>275000</v>
      </c>
      <c r="BL17" s="46">
        <v>275000</v>
      </c>
      <c r="BM17" s="9">
        <f t="shared" si="15"/>
        <v>757350</v>
      </c>
      <c r="BN17" s="35">
        <f>+BN15*0.2475</f>
        <v>252450</v>
      </c>
      <c r="BO17" s="35">
        <f>+BO15*0.2475</f>
        <v>252450</v>
      </c>
      <c r="BP17" s="35">
        <f>+BP15*0.2475</f>
        <v>252450</v>
      </c>
      <c r="BQ17" s="9">
        <f t="shared" si="16"/>
        <v>1101375</v>
      </c>
      <c r="BR17" s="35">
        <f>+BR15*0.2475</f>
        <v>368775</v>
      </c>
      <c r="BS17" s="35">
        <f>+BS15*0.2475</f>
        <v>371250</v>
      </c>
      <c r="BT17" s="35">
        <f>+BT15*0.2475</f>
        <v>361350</v>
      </c>
      <c r="BU17" s="9">
        <f t="shared" si="17"/>
        <v>1339250</v>
      </c>
      <c r="BV17" s="37">
        <v>449250</v>
      </c>
      <c r="BW17" s="37">
        <v>445000</v>
      </c>
      <c r="BX17" s="37">
        <v>445000</v>
      </c>
      <c r="BY17" s="9">
        <f t="shared" si="18"/>
        <v>841500</v>
      </c>
      <c r="BZ17" s="35">
        <v>280664</v>
      </c>
      <c r="CA17" s="35">
        <v>280418</v>
      </c>
      <c r="CB17" s="35">
        <v>280418</v>
      </c>
      <c r="CC17" s="9">
        <f t="shared" si="19"/>
        <v>1216830</v>
      </c>
      <c r="CD17" s="43">
        <v>405610</v>
      </c>
      <c r="CE17" s="43">
        <f>CD17</f>
        <v>405610</v>
      </c>
      <c r="CF17" s="43">
        <f>CE17</f>
        <v>405610</v>
      </c>
      <c r="CG17" s="9">
        <f t="shared" si="20"/>
        <v>1382921.3475000001</v>
      </c>
      <c r="CH17" s="43">
        <v>460973.7</v>
      </c>
      <c r="CI17" s="43">
        <v>460973.7</v>
      </c>
      <c r="CJ17" s="43">
        <v>460973.94750000001</v>
      </c>
      <c r="CK17" s="9">
        <f t="shared" si="21"/>
        <v>358870</v>
      </c>
      <c r="CL17" s="35">
        <v>119624</v>
      </c>
      <c r="CM17" s="35">
        <v>119623</v>
      </c>
      <c r="CN17" s="35">
        <v>119623</v>
      </c>
      <c r="CO17" s="9">
        <f t="shared" si="23"/>
        <v>480537</v>
      </c>
      <c r="CP17" s="56">
        <v>160179</v>
      </c>
      <c r="CQ17" s="56">
        <v>160179</v>
      </c>
      <c r="CR17" s="56">
        <v>160179</v>
      </c>
      <c r="CS17" s="9">
        <f t="shared" si="25"/>
        <v>543822</v>
      </c>
      <c r="CT17" s="56">
        <v>181274</v>
      </c>
      <c r="CU17" s="56">
        <v>181274</v>
      </c>
      <c r="CV17" s="56">
        <v>181274</v>
      </c>
      <c r="CW17" s="9">
        <f>CX17+CY17+CZ17</f>
        <v>0</v>
      </c>
      <c r="CX17" s="10"/>
      <c r="CY17" s="10"/>
      <c r="CZ17" s="10"/>
      <c r="DA17" s="9">
        <f>DB17+DC17+DD17</f>
        <v>0</v>
      </c>
      <c r="DB17" s="10"/>
      <c r="DC17" s="10"/>
      <c r="DD17" s="10"/>
      <c r="DE17" s="9">
        <f>DF17+DG17+DH17</f>
        <v>0</v>
      </c>
      <c r="DF17" s="10"/>
      <c r="DG17" s="10"/>
      <c r="DH17" s="10"/>
    </row>
    <row r="18" spans="1:112" s="14" customFormat="1" ht="15.75" customHeight="1" x14ac:dyDescent="0.25">
      <c r="A18" s="11" t="s">
        <v>14</v>
      </c>
      <c r="B18" s="12"/>
      <c r="C18" s="12"/>
      <c r="D18" s="12"/>
      <c r="E18" s="13">
        <f t="shared" si="30"/>
        <v>8572413</v>
      </c>
      <c r="F18" s="13">
        <f t="shared" si="31"/>
        <v>4411630</v>
      </c>
      <c r="G18" s="13">
        <f t="shared" si="32"/>
        <v>2214528</v>
      </c>
      <c r="H18" s="13">
        <f t="shared" si="33"/>
        <v>1946255</v>
      </c>
      <c r="I18" s="13">
        <f t="shared" ref="I18:I49" si="63">+Y18+AK18+AW18+BI18+BU18+CG18+CS18+DE18</f>
        <v>9614039.7599999998</v>
      </c>
      <c r="J18" s="13">
        <f t="shared" ref="J18:J49" si="64">+Z18+AL18+AX18+BJ18+BV18+CH18+CT18+DF18</f>
        <v>4362206.59</v>
      </c>
      <c r="K18" s="13">
        <f t="shared" ref="K18:K49" si="65">+AA18+AM18+AY18+BK18+BW18+CI18+CU18+DG18</f>
        <v>2717532.45</v>
      </c>
      <c r="L18" s="13">
        <f t="shared" ref="L18:L49" si="66">+AB18+AN18+AZ18+BL18+BX18+CJ18+CV18+DH18</f>
        <v>2534300.7199999997</v>
      </c>
      <c r="M18" s="13">
        <f t="shared" si="2"/>
        <v>4704455</v>
      </c>
      <c r="N18" s="13">
        <f t="shared" si="2"/>
        <v>2224688</v>
      </c>
      <c r="O18" s="13">
        <f>S18+AE18+AQ18+BC18+BO18+CA18+CL18+CY18</f>
        <v>1596309</v>
      </c>
      <c r="P18" s="13">
        <f>T18+AF18+AR18+BD18+BP18+CB18+CN18+CZ18</f>
        <v>1130600</v>
      </c>
      <c r="Q18" s="5">
        <f t="shared" si="3"/>
        <v>480500</v>
      </c>
      <c r="R18" s="5">
        <f>SUM(R19:R49)</f>
        <v>479000</v>
      </c>
      <c r="S18" s="5">
        <f>SUM(S19:S49)</f>
        <v>1000</v>
      </c>
      <c r="T18" s="5">
        <f>SUM(T19:T49)</f>
        <v>500</v>
      </c>
      <c r="U18" s="5">
        <f t="shared" si="4"/>
        <v>1192500</v>
      </c>
      <c r="V18" s="5">
        <f>SUM(V19:V49)</f>
        <v>1190500</v>
      </c>
      <c r="W18" s="5">
        <f>SUM(W19:W49)</f>
        <v>1000</v>
      </c>
      <c r="X18" s="5">
        <f>SUM(X19:X49)</f>
        <v>1000</v>
      </c>
      <c r="Y18" s="5">
        <f t="shared" si="5"/>
        <v>743000</v>
      </c>
      <c r="Z18" s="5">
        <f>SUM(Z19:Z49)</f>
        <v>741000</v>
      </c>
      <c r="AA18" s="5">
        <f>SUM(AA19:AA49)</f>
        <v>1000</v>
      </c>
      <c r="AB18" s="5">
        <f>SUM(AB19:AB49)</f>
        <v>1000</v>
      </c>
      <c r="AC18" s="5">
        <f t="shared" si="6"/>
        <v>421403</v>
      </c>
      <c r="AD18" s="5">
        <f>SUM(AD19:AD49)</f>
        <v>135974</v>
      </c>
      <c r="AE18" s="5">
        <f>SUM(AE19:AE49)</f>
        <v>135570</v>
      </c>
      <c r="AF18" s="5">
        <f>SUM(AF19:AF49)</f>
        <v>149859</v>
      </c>
      <c r="AG18" s="5">
        <f t="shared" si="7"/>
        <v>740434</v>
      </c>
      <c r="AH18" s="5">
        <f>SUM(AH19:AH49)</f>
        <v>258597</v>
      </c>
      <c r="AI18" s="5">
        <f>SUM(AI19:AI49)</f>
        <v>240926</v>
      </c>
      <c r="AJ18" s="5">
        <f>SUM(AJ19:AJ49)</f>
        <v>240911</v>
      </c>
      <c r="AK18" s="5">
        <f t="shared" si="8"/>
        <v>1064641.76</v>
      </c>
      <c r="AL18" s="5">
        <f>SUM(AL19:AL49)</f>
        <v>347315.58999999997</v>
      </c>
      <c r="AM18" s="5">
        <f>SUM(AM19:AM49)</f>
        <v>348591.45</v>
      </c>
      <c r="AN18" s="5">
        <f>SUM(AN19:AN49)</f>
        <v>368734.71999999997</v>
      </c>
      <c r="AO18" s="5">
        <f t="shared" si="9"/>
        <v>876671</v>
      </c>
      <c r="AP18" s="5">
        <f>SUM(AP19:AP49)</f>
        <v>324720</v>
      </c>
      <c r="AQ18" s="5">
        <f>SUM(AQ19:AQ49)</f>
        <v>319879</v>
      </c>
      <c r="AR18" s="5">
        <f>SUM(AR19:AR49)</f>
        <v>232072</v>
      </c>
      <c r="AS18" s="5">
        <f t="shared" si="10"/>
        <v>1876785</v>
      </c>
      <c r="AT18" s="5">
        <f>SUM(AT19:AT49)</f>
        <v>719443</v>
      </c>
      <c r="AU18" s="5">
        <f>SUM(AU19:AU49)</f>
        <v>636393</v>
      </c>
      <c r="AV18" s="5">
        <f>SUM(AV19:AV49)</f>
        <v>520949</v>
      </c>
      <c r="AW18" s="5">
        <f t="shared" si="11"/>
        <v>2086153</v>
      </c>
      <c r="AX18" s="5">
        <f>SUM(AX19:AX49)</f>
        <v>740851</v>
      </c>
      <c r="AY18" s="5">
        <f>SUM(AY19:AY49)</f>
        <v>726551</v>
      </c>
      <c r="AZ18" s="5">
        <f>SUM(AZ19:AZ49)</f>
        <v>618751</v>
      </c>
      <c r="BA18" s="5">
        <f t="shared" si="12"/>
        <v>405573</v>
      </c>
      <c r="BB18" s="5">
        <f>SUM(BB19:BB49)</f>
        <v>215259</v>
      </c>
      <c r="BC18" s="5">
        <f>SUM(BC19:BC49)</f>
        <v>95157</v>
      </c>
      <c r="BD18" s="5">
        <f>SUM(BD19:BD49)</f>
        <v>95157</v>
      </c>
      <c r="BE18" s="5">
        <f t="shared" si="13"/>
        <v>794149</v>
      </c>
      <c r="BF18" s="5">
        <f>SUM(BF19:BF49)</f>
        <v>334403</v>
      </c>
      <c r="BG18" s="5">
        <f>SUM(BG19:BG49)</f>
        <v>227853</v>
      </c>
      <c r="BH18" s="5">
        <f>SUM(BH19:BH49)</f>
        <v>231893</v>
      </c>
      <c r="BI18" s="5">
        <f t="shared" si="14"/>
        <v>1327371</v>
      </c>
      <c r="BJ18" s="5">
        <f>SUM(BJ19:BJ49)</f>
        <v>746346</v>
      </c>
      <c r="BK18" s="5">
        <f>SUM(BK19:BK49)</f>
        <v>298170</v>
      </c>
      <c r="BL18" s="5">
        <f>SUM(BL19:BL49)</f>
        <v>282855</v>
      </c>
      <c r="BM18" s="5">
        <f t="shared" si="15"/>
        <v>656377</v>
      </c>
      <c r="BN18" s="5">
        <f>SUM(BN19:BN49)</f>
        <v>246328</v>
      </c>
      <c r="BO18" s="5">
        <f>SUM(BO19:BO49)</f>
        <v>221299</v>
      </c>
      <c r="BP18" s="5">
        <f>SUM(BP19:BP49)</f>
        <v>188750</v>
      </c>
      <c r="BQ18" s="5">
        <f t="shared" si="16"/>
        <v>1203648</v>
      </c>
      <c r="BR18" s="5">
        <f>SUM(BR19:BR49)</f>
        <v>458055</v>
      </c>
      <c r="BS18" s="5">
        <f>SUM(BS19:BS49)</f>
        <v>377724</v>
      </c>
      <c r="BT18" s="5">
        <f>SUM(BT19:BT49)</f>
        <v>367869</v>
      </c>
      <c r="BU18" s="5">
        <f t="shared" si="17"/>
        <v>1445493</v>
      </c>
      <c r="BV18" s="5">
        <f>SUM(BV19:BV49)</f>
        <v>484569</v>
      </c>
      <c r="BW18" s="5">
        <f>SUM(BW19:BW49)</f>
        <v>481092</v>
      </c>
      <c r="BX18" s="5">
        <f>SUM(BX19:BX49)</f>
        <v>479832</v>
      </c>
      <c r="BY18" s="5">
        <f t="shared" si="18"/>
        <v>737610</v>
      </c>
      <c r="BZ18" s="5">
        <f>SUM(BZ19:BZ49)</f>
        <v>245872</v>
      </c>
      <c r="CA18" s="5">
        <f>SUM(CA19:CA49)</f>
        <v>245869</v>
      </c>
      <c r="CB18" s="5">
        <f>SUM(CB19:CB49)</f>
        <v>245869</v>
      </c>
      <c r="CC18" s="5">
        <f t="shared" si="19"/>
        <v>1093532</v>
      </c>
      <c r="CD18" s="5">
        <f>SUM(CD19:CD49)</f>
        <v>365077</v>
      </c>
      <c r="CE18" s="5">
        <f>SUM(CE19:CE49)</f>
        <v>364077</v>
      </c>
      <c r="CF18" s="5">
        <f>SUM(CF19:CF49)</f>
        <v>364378</v>
      </c>
      <c r="CG18" s="5">
        <f t="shared" si="20"/>
        <v>1390554</v>
      </c>
      <c r="CH18" s="5">
        <f>SUM(CH19:CH49)</f>
        <v>463516</v>
      </c>
      <c r="CI18" s="5">
        <f>SUM(CI19:CI49)</f>
        <v>463519</v>
      </c>
      <c r="CJ18" s="5">
        <f>SUM(CJ19:CJ49)</f>
        <v>463519</v>
      </c>
      <c r="CK18" s="5">
        <f t="shared" si="21"/>
        <v>826321</v>
      </c>
      <c r="CL18" s="5">
        <f t="shared" ref="CL18:CN18" si="67">SUM(CL19:CL49)</f>
        <v>477535</v>
      </c>
      <c r="CM18" s="5">
        <f t="shared" si="67"/>
        <v>230393</v>
      </c>
      <c r="CN18" s="5">
        <f t="shared" si="67"/>
        <v>118393</v>
      </c>
      <c r="CO18" s="5">
        <f t="shared" si="23"/>
        <v>1095960</v>
      </c>
      <c r="CP18" s="5">
        <f t="shared" ref="CP18:CR18" si="68">SUM(CP19:CP49)</f>
        <v>510420</v>
      </c>
      <c r="CQ18" s="5">
        <f t="shared" si="68"/>
        <v>366420</v>
      </c>
      <c r="CR18" s="5">
        <f t="shared" si="68"/>
        <v>219120</v>
      </c>
      <c r="CS18" s="5">
        <f t="shared" si="25"/>
        <v>1256368</v>
      </c>
      <c r="CT18" s="5">
        <f t="shared" ref="CT18:DH18" si="69">SUM(CT19:CT49)</f>
        <v>538456</v>
      </c>
      <c r="CU18" s="5">
        <f t="shared" si="69"/>
        <v>398456</v>
      </c>
      <c r="CV18" s="5">
        <f t="shared" si="69"/>
        <v>319456</v>
      </c>
      <c r="CW18" s="5">
        <f t="shared" ref="CW18:DD18" si="70">SUM(CW19:CW49)</f>
        <v>300000</v>
      </c>
      <c r="CX18" s="5">
        <f t="shared" si="70"/>
        <v>100000</v>
      </c>
      <c r="CY18" s="5">
        <f t="shared" si="70"/>
        <v>100000</v>
      </c>
      <c r="CZ18" s="5">
        <f t="shared" si="70"/>
        <v>100000</v>
      </c>
      <c r="DA18" s="5">
        <f t="shared" si="70"/>
        <v>575405</v>
      </c>
      <c r="DB18" s="5">
        <f t="shared" si="70"/>
        <v>575135</v>
      </c>
      <c r="DC18" s="5">
        <f t="shared" si="70"/>
        <v>135</v>
      </c>
      <c r="DD18" s="5">
        <f t="shared" si="70"/>
        <v>135</v>
      </c>
      <c r="DE18" s="5">
        <f t="shared" si="69"/>
        <v>300459</v>
      </c>
      <c r="DF18" s="5">
        <f t="shared" si="69"/>
        <v>300153</v>
      </c>
      <c r="DG18" s="5">
        <f t="shared" si="69"/>
        <v>153</v>
      </c>
      <c r="DH18" s="5">
        <f t="shared" si="69"/>
        <v>153</v>
      </c>
    </row>
    <row r="19" spans="1:112" s="2" customFormat="1" ht="18.75" x14ac:dyDescent="0.25">
      <c r="A19" s="15" t="s">
        <v>15</v>
      </c>
      <c r="B19" s="7">
        <v>42</v>
      </c>
      <c r="C19" s="7">
        <v>21</v>
      </c>
      <c r="D19" s="16" t="s">
        <v>16</v>
      </c>
      <c r="E19" s="54">
        <f t="shared" si="30"/>
        <v>516448</v>
      </c>
      <c r="F19" s="8">
        <f t="shared" si="31"/>
        <v>190220</v>
      </c>
      <c r="G19" s="8">
        <f t="shared" si="32"/>
        <v>172420</v>
      </c>
      <c r="H19" s="8">
        <f t="shared" si="33"/>
        <v>153808</v>
      </c>
      <c r="I19" s="54">
        <f t="shared" si="63"/>
        <v>655762</v>
      </c>
      <c r="J19" s="8">
        <f t="shared" si="64"/>
        <v>252909</v>
      </c>
      <c r="K19" s="8">
        <f t="shared" si="65"/>
        <v>210559</v>
      </c>
      <c r="L19" s="8">
        <f t="shared" si="66"/>
        <v>192294</v>
      </c>
      <c r="M19" s="54">
        <f t="shared" ref="M19:M49" si="71">Q19+AC19+AO19+BA19+BM19+BY19+CK19+CW19</f>
        <v>314395</v>
      </c>
      <c r="N19" s="8">
        <f t="shared" ref="N19:N49" si="72">R19+AD19+AP19+BB19+BN19+BZ19+CL19+CX19</f>
        <v>113675</v>
      </c>
      <c r="O19" s="8">
        <f t="shared" ref="O19:O49" si="73">S19+AE19+AQ19+BC19+BO19+CA19+CL19+CY19</f>
        <v>113045</v>
      </c>
      <c r="P19" s="8">
        <f t="shared" ref="P19:P49" si="74">T19+AF19+AR19+BD19+BP19+CB19+CN19+CZ19</f>
        <v>100675</v>
      </c>
      <c r="Q19" s="5">
        <f t="shared" si="3"/>
        <v>0</v>
      </c>
      <c r="R19" s="10"/>
      <c r="S19" s="10"/>
      <c r="T19" s="10"/>
      <c r="U19" s="5">
        <f t="shared" si="4"/>
        <v>0</v>
      </c>
      <c r="V19" s="10"/>
      <c r="W19" s="10"/>
      <c r="X19" s="10"/>
      <c r="Y19" s="5">
        <f t="shared" si="5"/>
        <v>0</v>
      </c>
      <c r="Z19" s="10"/>
      <c r="AA19" s="10"/>
      <c r="AB19" s="10"/>
      <c r="AC19" s="5">
        <f t="shared" si="6"/>
        <v>44730</v>
      </c>
      <c r="AD19" s="39">
        <v>15120</v>
      </c>
      <c r="AE19" s="39">
        <v>14490</v>
      </c>
      <c r="AF19" s="39">
        <v>15120</v>
      </c>
      <c r="AG19" s="5">
        <f t="shared" si="7"/>
        <v>62824</v>
      </c>
      <c r="AH19" s="39">
        <v>19012</v>
      </c>
      <c r="AI19" s="39">
        <v>21212</v>
      </c>
      <c r="AJ19" s="39">
        <v>22600</v>
      </c>
      <c r="AK19" s="5">
        <f t="shared" si="8"/>
        <v>78530</v>
      </c>
      <c r="AL19" s="39">
        <f>+AH19*1.25</f>
        <v>23765</v>
      </c>
      <c r="AM19" s="39">
        <f t="shared" ref="AM19:AN19" si="75">+AI19*1.25</f>
        <v>26515</v>
      </c>
      <c r="AN19" s="39">
        <f t="shared" si="75"/>
        <v>28250</v>
      </c>
      <c r="AO19" s="5">
        <f t="shared" si="9"/>
        <v>90000</v>
      </c>
      <c r="AP19" s="41">
        <v>30000</v>
      </c>
      <c r="AQ19" s="41">
        <v>30000</v>
      </c>
      <c r="AR19" s="41">
        <v>30000</v>
      </c>
      <c r="AS19" s="5">
        <f t="shared" si="10"/>
        <v>130000</v>
      </c>
      <c r="AT19" s="41">
        <v>50000</v>
      </c>
      <c r="AU19" s="41">
        <v>50000</v>
      </c>
      <c r="AV19" s="41">
        <v>30000</v>
      </c>
      <c r="AW19" s="5">
        <f t="shared" si="11"/>
        <v>130000</v>
      </c>
      <c r="AX19" s="41">
        <v>50000</v>
      </c>
      <c r="AY19" s="41">
        <v>50000</v>
      </c>
      <c r="AZ19" s="41">
        <v>30000</v>
      </c>
      <c r="BA19" s="5">
        <f t="shared" si="12"/>
        <v>16665</v>
      </c>
      <c r="BB19" s="47">
        <v>5555</v>
      </c>
      <c r="BC19" s="47">
        <v>5555</v>
      </c>
      <c r="BD19" s="47">
        <v>5555</v>
      </c>
      <c r="BE19" s="5">
        <f t="shared" si="13"/>
        <v>33624</v>
      </c>
      <c r="BF19" s="47">
        <v>11208</v>
      </c>
      <c r="BG19" s="47">
        <v>11208</v>
      </c>
      <c r="BH19" s="47">
        <v>11208</v>
      </c>
      <c r="BI19" s="5">
        <f t="shared" si="14"/>
        <v>33732</v>
      </c>
      <c r="BJ19" s="47">
        <v>11244</v>
      </c>
      <c r="BK19" s="47">
        <v>11244</v>
      </c>
      <c r="BL19" s="47">
        <v>11244</v>
      </c>
      <c r="BM19" s="5">
        <f t="shared" si="15"/>
        <v>90000</v>
      </c>
      <c r="BN19" s="23">
        <v>30000</v>
      </c>
      <c r="BO19" s="23">
        <v>30000</v>
      </c>
      <c r="BP19" s="23">
        <v>30000</v>
      </c>
      <c r="BQ19" s="5">
        <f t="shared" si="16"/>
        <v>180000</v>
      </c>
      <c r="BR19" s="23">
        <v>60000</v>
      </c>
      <c r="BS19" s="23">
        <v>60000</v>
      </c>
      <c r="BT19" s="23">
        <v>60000</v>
      </c>
      <c r="BU19" s="5">
        <f t="shared" si="17"/>
        <v>256000</v>
      </c>
      <c r="BV19" s="23">
        <v>85400</v>
      </c>
      <c r="BW19" s="23">
        <v>85300</v>
      </c>
      <c r="BX19" s="23">
        <v>85300</v>
      </c>
      <c r="BY19" s="5">
        <f t="shared" si="18"/>
        <v>60000</v>
      </c>
      <c r="BZ19" s="44">
        <v>20000</v>
      </c>
      <c r="CA19" s="44">
        <v>20000</v>
      </c>
      <c r="CB19" s="44">
        <v>20000</v>
      </c>
      <c r="CC19" s="5">
        <f t="shared" si="19"/>
        <v>90000</v>
      </c>
      <c r="CD19" s="44">
        <v>30000</v>
      </c>
      <c r="CE19" s="44">
        <f>CD19</f>
        <v>30000</v>
      </c>
      <c r="CF19" s="44">
        <f>CE19</f>
        <v>30000</v>
      </c>
      <c r="CG19" s="5">
        <f t="shared" si="20"/>
        <v>112500</v>
      </c>
      <c r="CH19" s="44">
        <f>+CD19*1.25</f>
        <v>37500</v>
      </c>
      <c r="CI19" s="44">
        <f>CH19</f>
        <v>37500</v>
      </c>
      <c r="CJ19" s="44">
        <f>CI19</f>
        <v>37500</v>
      </c>
      <c r="CK19" s="5">
        <f t="shared" si="21"/>
        <v>13000</v>
      </c>
      <c r="CL19" s="42">
        <v>13000</v>
      </c>
      <c r="CM19" s="42"/>
      <c r="CN19" s="42"/>
      <c r="CO19" s="5">
        <f t="shared" si="23"/>
        <v>20000</v>
      </c>
      <c r="CP19" s="56">
        <v>20000</v>
      </c>
      <c r="CQ19" s="57"/>
      <c r="CR19" s="57"/>
      <c r="CS19" s="5">
        <f t="shared" si="25"/>
        <v>45000</v>
      </c>
      <c r="CT19" s="56">
        <v>45000</v>
      </c>
      <c r="CU19" s="57"/>
      <c r="CV19" s="57"/>
      <c r="CW19" s="9">
        <v>0</v>
      </c>
      <c r="CX19" s="10"/>
      <c r="CY19" s="10"/>
      <c r="CZ19" s="10"/>
      <c r="DA19" s="9">
        <v>0</v>
      </c>
      <c r="DB19" s="10"/>
      <c r="DC19" s="10"/>
      <c r="DD19" s="10"/>
      <c r="DE19" s="9">
        <v>0</v>
      </c>
      <c r="DF19" s="10"/>
      <c r="DG19" s="10"/>
      <c r="DH19" s="10"/>
    </row>
    <row r="20" spans="1:112" s="2" customFormat="1" ht="18.75" x14ac:dyDescent="0.25">
      <c r="A20" s="15" t="s">
        <v>17</v>
      </c>
      <c r="B20" s="7">
        <v>42</v>
      </c>
      <c r="C20" s="7">
        <v>22</v>
      </c>
      <c r="D20" s="16" t="s">
        <v>16</v>
      </c>
      <c r="E20" s="54">
        <f t="shared" si="30"/>
        <v>270645</v>
      </c>
      <c r="F20" s="8">
        <f t="shared" si="31"/>
        <v>95884</v>
      </c>
      <c r="G20" s="8">
        <f t="shared" si="32"/>
        <v>90256</v>
      </c>
      <c r="H20" s="8">
        <f t="shared" si="33"/>
        <v>84505</v>
      </c>
      <c r="I20" s="54">
        <f t="shared" si="63"/>
        <v>458603</v>
      </c>
      <c r="J20" s="8">
        <f t="shared" si="64"/>
        <v>147137.60000000001</v>
      </c>
      <c r="K20" s="8">
        <f t="shared" si="65"/>
        <v>166258.4</v>
      </c>
      <c r="L20" s="8">
        <f t="shared" si="66"/>
        <v>145207</v>
      </c>
      <c r="M20" s="54">
        <f t="shared" si="71"/>
        <v>198924</v>
      </c>
      <c r="N20" s="8">
        <f t="shared" si="72"/>
        <v>82003</v>
      </c>
      <c r="O20" s="8">
        <f t="shared" si="73"/>
        <v>80703</v>
      </c>
      <c r="P20" s="8">
        <f t="shared" si="74"/>
        <v>56218</v>
      </c>
      <c r="Q20" s="5">
        <f t="shared" si="3"/>
        <v>0</v>
      </c>
      <c r="R20" s="10"/>
      <c r="S20" s="10"/>
      <c r="T20" s="10"/>
      <c r="U20" s="5">
        <f t="shared" si="4"/>
        <v>0</v>
      </c>
      <c r="V20" s="10"/>
      <c r="W20" s="10"/>
      <c r="X20" s="10"/>
      <c r="Y20" s="5">
        <f t="shared" si="5"/>
        <v>0</v>
      </c>
      <c r="Z20" s="10"/>
      <c r="AA20" s="10"/>
      <c r="AB20" s="10"/>
      <c r="AC20" s="5">
        <f t="shared" si="6"/>
        <v>8224</v>
      </c>
      <c r="AD20" s="39">
        <v>3003</v>
      </c>
      <c r="AE20" s="39">
        <v>3003</v>
      </c>
      <c r="AF20" s="39">
        <v>2218</v>
      </c>
      <c r="AG20" s="5">
        <f t="shared" si="7"/>
        <v>15645</v>
      </c>
      <c r="AH20" s="39">
        <v>5884</v>
      </c>
      <c r="AI20" s="39">
        <v>5256</v>
      </c>
      <c r="AJ20" s="39">
        <v>4505</v>
      </c>
      <c r="AK20" s="5">
        <f t="shared" si="8"/>
        <v>21903</v>
      </c>
      <c r="AL20" s="39">
        <f>+AH20*1.4</f>
        <v>8237.6</v>
      </c>
      <c r="AM20" s="39">
        <f t="shared" ref="AM20:AN20" si="76">+AI20*1.4</f>
        <v>7358.4</v>
      </c>
      <c r="AN20" s="39">
        <f t="shared" si="76"/>
        <v>6307</v>
      </c>
      <c r="AO20" s="5">
        <f t="shared" si="9"/>
        <v>0</v>
      </c>
      <c r="AP20" s="10"/>
      <c r="AQ20" s="10"/>
      <c r="AR20" s="10"/>
      <c r="AS20" s="5">
        <f t="shared" si="10"/>
        <v>0</v>
      </c>
      <c r="AT20" s="41"/>
      <c r="AU20" s="41"/>
      <c r="AV20" s="41"/>
      <c r="AW20" s="5">
        <f t="shared" si="11"/>
        <v>0</v>
      </c>
      <c r="AX20" s="41"/>
      <c r="AY20" s="41"/>
      <c r="AZ20" s="41"/>
      <c r="BA20" s="5">
        <f t="shared" si="12"/>
        <v>0</v>
      </c>
      <c r="BB20" s="10"/>
      <c r="BC20" s="10"/>
      <c r="BD20" s="10"/>
      <c r="BE20" s="5">
        <f t="shared" si="13"/>
        <v>0</v>
      </c>
      <c r="BF20" s="10"/>
      <c r="BG20" s="10"/>
      <c r="BH20" s="10"/>
      <c r="BI20" s="5">
        <f t="shared" si="14"/>
        <v>0</v>
      </c>
      <c r="BJ20" s="10"/>
      <c r="BK20" s="10"/>
      <c r="BL20" s="10"/>
      <c r="BM20" s="5">
        <f t="shared" si="15"/>
        <v>65700</v>
      </c>
      <c r="BN20" s="23">
        <f>25000-1000</f>
        <v>24000</v>
      </c>
      <c r="BO20" s="23">
        <f>25000-1300-1000</f>
        <v>22700</v>
      </c>
      <c r="BP20" s="23">
        <f>25000-5000-1000</f>
        <v>19000</v>
      </c>
      <c r="BQ20" s="5">
        <f t="shared" si="16"/>
        <v>120000</v>
      </c>
      <c r="BR20" s="23">
        <v>45000</v>
      </c>
      <c r="BS20" s="23">
        <v>40000</v>
      </c>
      <c r="BT20" s="23">
        <v>35000</v>
      </c>
      <c r="BU20" s="5">
        <f t="shared" si="17"/>
        <v>230400</v>
      </c>
      <c r="BV20" s="23">
        <v>76800</v>
      </c>
      <c r="BW20" s="23">
        <v>76800</v>
      </c>
      <c r="BX20" s="23">
        <v>76800</v>
      </c>
      <c r="BY20" s="5">
        <f t="shared" si="18"/>
        <v>105000</v>
      </c>
      <c r="BZ20" s="44">
        <v>35000</v>
      </c>
      <c r="CA20" s="44">
        <v>35000</v>
      </c>
      <c r="CB20" s="44">
        <v>35000</v>
      </c>
      <c r="CC20" s="5">
        <f t="shared" si="19"/>
        <v>135000</v>
      </c>
      <c r="CD20" s="44">
        <v>45000</v>
      </c>
      <c r="CE20" s="44">
        <f>CD20</f>
        <v>45000</v>
      </c>
      <c r="CF20" s="44">
        <f>CE20</f>
        <v>45000</v>
      </c>
      <c r="CG20" s="5">
        <f t="shared" si="20"/>
        <v>186299.99999999997</v>
      </c>
      <c r="CH20" s="44">
        <f>+CD20*1.38</f>
        <v>62099.999999999993</v>
      </c>
      <c r="CI20" s="44">
        <f>CH20</f>
        <v>62099.999999999993</v>
      </c>
      <c r="CJ20" s="44">
        <f>CI20</f>
        <v>62099.999999999993</v>
      </c>
      <c r="CK20" s="5">
        <f t="shared" si="21"/>
        <v>20000</v>
      </c>
      <c r="CL20" s="42">
        <v>20000</v>
      </c>
      <c r="CM20" s="42"/>
      <c r="CN20" s="42"/>
      <c r="CO20" s="5">
        <f t="shared" si="23"/>
        <v>0</v>
      </c>
      <c r="CP20" s="56"/>
      <c r="CQ20" s="57"/>
      <c r="CR20" s="57"/>
      <c r="CS20" s="5">
        <f t="shared" si="25"/>
        <v>20000</v>
      </c>
      <c r="CT20" s="56"/>
      <c r="CU20" s="58">
        <v>20000</v>
      </c>
      <c r="CV20" s="57"/>
      <c r="CW20" s="9">
        <v>0</v>
      </c>
      <c r="CX20" s="10"/>
      <c r="CY20" s="10"/>
      <c r="CZ20" s="10"/>
      <c r="DA20" s="9">
        <v>0</v>
      </c>
      <c r="DB20" s="10"/>
      <c r="DC20" s="10"/>
      <c r="DD20" s="10"/>
      <c r="DE20" s="9">
        <v>0</v>
      </c>
      <c r="DF20" s="10"/>
      <c r="DG20" s="10"/>
      <c r="DH20" s="10"/>
    </row>
    <row r="21" spans="1:112" s="2" customFormat="1" ht="15.75" x14ac:dyDescent="0.25">
      <c r="A21" s="15" t="s">
        <v>18</v>
      </c>
      <c r="B21" s="7">
        <v>42</v>
      </c>
      <c r="C21" s="7">
        <v>23</v>
      </c>
      <c r="D21" s="16" t="s">
        <v>16</v>
      </c>
      <c r="E21" s="54">
        <f t="shared" si="30"/>
        <v>445509</v>
      </c>
      <c r="F21" s="8">
        <f t="shared" si="31"/>
        <v>211742</v>
      </c>
      <c r="G21" s="8">
        <f t="shared" si="32"/>
        <v>145267</v>
      </c>
      <c r="H21" s="8">
        <f t="shared" si="33"/>
        <v>88500</v>
      </c>
      <c r="I21" s="54">
        <f t="shared" si="63"/>
        <v>619860.01</v>
      </c>
      <c r="J21" s="8">
        <f t="shared" si="64"/>
        <v>307523.88</v>
      </c>
      <c r="K21" s="8">
        <f t="shared" si="65"/>
        <v>192921.13</v>
      </c>
      <c r="L21" s="8">
        <f t="shared" si="66"/>
        <v>119415</v>
      </c>
      <c r="M21" s="54">
        <f t="shared" si="71"/>
        <v>158153</v>
      </c>
      <c r="N21" s="8">
        <f t="shared" si="72"/>
        <v>73050</v>
      </c>
      <c r="O21" s="8">
        <f t="shared" si="73"/>
        <v>58122</v>
      </c>
      <c r="P21" s="8">
        <f t="shared" si="74"/>
        <v>26981</v>
      </c>
      <c r="Q21" s="5">
        <f t="shared" si="3"/>
        <v>0</v>
      </c>
      <c r="R21" s="10"/>
      <c r="S21" s="10"/>
      <c r="T21" s="10"/>
      <c r="U21" s="5">
        <f t="shared" si="4"/>
        <v>0</v>
      </c>
      <c r="V21" s="10"/>
      <c r="W21" s="10"/>
      <c r="X21" s="10"/>
      <c r="Y21" s="5">
        <f t="shared" si="5"/>
        <v>0</v>
      </c>
      <c r="Z21" s="10"/>
      <c r="AA21" s="10"/>
      <c r="AB21" s="10"/>
      <c r="AC21" s="5">
        <f t="shared" si="6"/>
        <v>38453</v>
      </c>
      <c r="AD21" s="39">
        <v>13350</v>
      </c>
      <c r="AE21" s="39">
        <v>13122</v>
      </c>
      <c r="AF21" s="39">
        <v>11981</v>
      </c>
      <c r="AG21" s="5">
        <f t="shared" si="7"/>
        <v>141459</v>
      </c>
      <c r="AH21" s="39">
        <v>47692</v>
      </c>
      <c r="AI21" s="39">
        <v>45267</v>
      </c>
      <c r="AJ21" s="39">
        <v>48500</v>
      </c>
      <c r="AK21" s="5">
        <f t="shared" si="8"/>
        <v>196628.00999999998</v>
      </c>
      <c r="AL21" s="39">
        <f>+AH21*1.39</f>
        <v>66291.87999999999</v>
      </c>
      <c r="AM21" s="39">
        <f t="shared" ref="AM21:AN21" si="77">+AI21*1.39</f>
        <v>62921.13</v>
      </c>
      <c r="AN21" s="39">
        <f t="shared" si="77"/>
        <v>67415</v>
      </c>
      <c r="AO21" s="5">
        <f t="shared" si="9"/>
        <v>105000</v>
      </c>
      <c r="AP21" s="41">
        <v>45000</v>
      </c>
      <c r="AQ21" s="41">
        <v>45000</v>
      </c>
      <c r="AR21" s="41">
        <v>15000</v>
      </c>
      <c r="AS21" s="5">
        <f t="shared" si="10"/>
        <v>250000</v>
      </c>
      <c r="AT21" s="41">
        <v>110000</v>
      </c>
      <c r="AU21" s="41">
        <v>100000</v>
      </c>
      <c r="AV21" s="41">
        <v>40000</v>
      </c>
      <c r="AW21" s="5">
        <f t="shared" si="11"/>
        <v>325000</v>
      </c>
      <c r="AX21" s="41">
        <f>+AT21*1.3</f>
        <v>143000</v>
      </c>
      <c r="AY21" s="41">
        <f t="shared" ref="AY21:AZ21" si="78">+AU21*1.3</f>
        <v>130000</v>
      </c>
      <c r="AZ21" s="41">
        <f t="shared" si="78"/>
        <v>52000</v>
      </c>
      <c r="BA21" s="5">
        <f t="shared" si="12"/>
        <v>14700</v>
      </c>
      <c r="BB21" s="47">
        <v>14700</v>
      </c>
      <c r="BC21" s="47"/>
      <c r="BD21" s="47"/>
      <c r="BE21" s="5">
        <f t="shared" si="13"/>
        <v>54050</v>
      </c>
      <c r="BF21" s="47">
        <v>54050</v>
      </c>
      <c r="BG21" s="47"/>
      <c r="BH21" s="47"/>
      <c r="BI21" s="5">
        <f t="shared" si="14"/>
        <v>98232</v>
      </c>
      <c r="BJ21" s="47">
        <v>98232</v>
      </c>
      <c r="BK21" s="47"/>
      <c r="BL21" s="47"/>
      <c r="BM21" s="5">
        <f t="shared" si="15"/>
        <v>0</v>
      </c>
      <c r="BN21" s="10"/>
      <c r="BO21" s="10"/>
      <c r="BP21" s="10"/>
      <c r="BQ21" s="5">
        <f t="shared" si="16"/>
        <v>0</v>
      </c>
      <c r="BR21" s="10"/>
      <c r="BS21" s="10"/>
      <c r="BT21" s="10"/>
      <c r="BU21" s="5">
        <f t="shared" si="17"/>
        <v>0</v>
      </c>
      <c r="BV21" s="23"/>
      <c r="BW21" s="23"/>
      <c r="BX21" s="23"/>
      <c r="BY21" s="5">
        <f t="shared" si="18"/>
        <v>0</v>
      </c>
      <c r="BZ21" s="10"/>
      <c r="CA21" s="10"/>
      <c r="CB21" s="10"/>
      <c r="CC21" s="5">
        <f t="shared" si="19"/>
        <v>0</v>
      </c>
      <c r="CD21" s="10"/>
      <c r="CE21" s="10"/>
      <c r="CF21" s="10"/>
      <c r="CG21" s="5">
        <f t="shared" si="20"/>
        <v>0</v>
      </c>
      <c r="CH21" s="10"/>
      <c r="CI21" s="10"/>
      <c r="CJ21" s="10"/>
      <c r="CK21" s="5">
        <f t="shared" si="21"/>
        <v>0</v>
      </c>
      <c r="CL21" s="10"/>
      <c r="CM21" s="10"/>
      <c r="CN21" s="10"/>
      <c r="CO21" s="5">
        <f t="shared" si="23"/>
        <v>0</v>
      </c>
      <c r="CP21" s="10"/>
      <c r="CQ21" s="10"/>
      <c r="CR21" s="10"/>
      <c r="CS21" s="5">
        <f t="shared" si="25"/>
        <v>0</v>
      </c>
      <c r="CT21" s="10"/>
      <c r="CU21" s="10"/>
      <c r="CV21" s="10"/>
      <c r="CW21" s="9">
        <v>0</v>
      </c>
      <c r="CX21" s="10"/>
      <c r="CY21" s="10"/>
      <c r="CZ21" s="10"/>
      <c r="DA21" s="9">
        <v>0</v>
      </c>
      <c r="DB21" s="10"/>
      <c r="DC21" s="10"/>
      <c r="DD21" s="10"/>
      <c r="DE21" s="9">
        <v>0</v>
      </c>
      <c r="DF21" s="10"/>
      <c r="DG21" s="10"/>
      <c r="DH21" s="10"/>
    </row>
    <row r="22" spans="1:112" s="2" customFormat="1" ht="18.75" x14ac:dyDescent="0.25">
      <c r="A22" s="15" t="s">
        <v>19</v>
      </c>
      <c r="B22" s="7">
        <v>42</v>
      </c>
      <c r="C22" s="7">
        <v>24</v>
      </c>
      <c r="D22" s="16" t="s">
        <v>16</v>
      </c>
      <c r="E22" s="54">
        <f t="shared" si="30"/>
        <v>36318</v>
      </c>
      <c r="F22" s="8">
        <f t="shared" si="31"/>
        <v>13522</v>
      </c>
      <c r="G22" s="8">
        <f t="shared" si="32"/>
        <v>11398</v>
      </c>
      <c r="H22" s="8">
        <f t="shared" si="33"/>
        <v>11398</v>
      </c>
      <c r="I22" s="54">
        <f t="shared" si="63"/>
        <v>53192.15</v>
      </c>
      <c r="J22" s="8">
        <f t="shared" si="64"/>
        <v>17087.510000000002</v>
      </c>
      <c r="K22" s="8">
        <f t="shared" si="65"/>
        <v>18052.32</v>
      </c>
      <c r="L22" s="8">
        <f t="shared" si="66"/>
        <v>18052.32</v>
      </c>
      <c r="M22" s="54">
        <f t="shared" si="71"/>
        <v>34594</v>
      </c>
      <c r="N22" s="8">
        <f t="shared" si="72"/>
        <v>13055</v>
      </c>
      <c r="O22" s="8">
        <f t="shared" si="73"/>
        <v>12880</v>
      </c>
      <c r="P22" s="8">
        <f t="shared" si="74"/>
        <v>10659</v>
      </c>
      <c r="Q22" s="5">
        <f t="shared" si="3"/>
        <v>0</v>
      </c>
      <c r="R22" s="10"/>
      <c r="S22" s="10"/>
      <c r="T22" s="10"/>
      <c r="U22" s="5">
        <f t="shared" si="4"/>
        <v>0</v>
      </c>
      <c r="V22" s="10"/>
      <c r="W22" s="10"/>
      <c r="X22" s="10"/>
      <c r="Y22" s="5">
        <f t="shared" si="5"/>
        <v>0</v>
      </c>
      <c r="Z22" s="10"/>
      <c r="AA22" s="10"/>
      <c r="AB22" s="10"/>
      <c r="AC22" s="5">
        <f t="shared" si="6"/>
        <v>2094</v>
      </c>
      <c r="AD22" s="39">
        <v>855</v>
      </c>
      <c r="AE22" s="39">
        <v>680</v>
      </c>
      <c r="AF22" s="39">
        <v>559</v>
      </c>
      <c r="AG22" s="5">
        <f t="shared" si="7"/>
        <v>1655</v>
      </c>
      <c r="AH22" s="39">
        <v>567</v>
      </c>
      <c r="AI22" s="39">
        <v>544</v>
      </c>
      <c r="AJ22" s="39">
        <v>544</v>
      </c>
      <c r="AK22" s="5">
        <f t="shared" si="8"/>
        <v>2532.15</v>
      </c>
      <c r="AL22" s="39">
        <f>+AH22*1.53</f>
        <v>867.51</v>
      </c>
      <c r="AM22" s="39">
        <f t="shared" ref="AM22:AN22" si="79">+AI22*1.53</f>
        <v>832.32</v>
      </c>
      <c r="AN22" s="39">
        <f t="shared" si="79"/>
        <v>832.32</v>
      </c>
      <c r="AO22" s="5">
        <f t="shared" si="9"/>
        <v>2300</v>
      </c>
      <c r="AP22" s="41">
        <v>800</v>
      </c>
      <c r="AQ22" s="41">
        <v>800</v>
      </c>
      <c r="AR22" s="41">
        <v>700</v>
      </c>
      <c r="AS22" s="5">
        <f t="shared" si="10"/>
        <v>3900</v>
      </c>
      <c r="AT22" s="41">
        <v>1300</v>
      </c>
      <c r="AU22" s="41">
        <v>1300</v>
      </c>
      <c r="AV22" s="41">
        <v>1300</v>
      </c>
      <c r="AW22" s="5">
        <f t="shared" si="11"/>
        <v>6000</v>
      </c>
      <c r="AX22" s="41">
        <v>2000</v>
      </c>
      <c r="AY22" s="41">
        <v>2000</v>
      </c>
      <c r="AZ22" s="41">
        <v>2000</v>
      </c>
      <c r="BA22" s="5">
        <f t="shared" si="12"/>
        <v>2700</v>
      </c>
      <c r="BB22" s="47">
        <v>900</v>
      </c>
      <c r="BC22" s="47">
        <v>900</v>
      </c>
      <c r="BD22" s="47">
        <v>900</v>
      </c>
      <c r="BE22" s="5">
        <f t="shared" si="13"/>
        <v>1500</v>
      </c>
      <c r="BF22" s="47">
        <v>500</v>
      </c>
      <c r="BG22" s="47">
        <v>500</v>
      </c>
      <c r="BH22" s="47">
        <v>500</v>
      </c>
      <c r="BI22" s="5">
        <f t="shared" si="14"/>
        <v>3000</v>
      </c>
      <c r="BJ22" s="47">
        <v>1000</v>
      </c>
      <c r="BK22" s="47">
        <v>1000</v>
      </c>
      <c r="BL22" s="47">
        <v>1000</v>
      </c>
      <c r="BM22" s="5">
        <f t="shared" si="15"/>
        <v>18000</v>
      </c>
      <c r="BN22" s="23">
        <f>5000+1000</f>
        <v>6000</v>
      </c>
      <c r="BO22" s="23">
        <f>5000+1000</f>
        <v>6000</v>
      </c>
      <c r="BP22" s="23">
        <f>5000+1000</f>
        <v>6000</v>
      </c>
      <c r="BQ22" s="5">
        <f t="shared" si="16"/>
        <v>16000</v>
      </c>
      <c r="BR22" s="23">
        <v>5400</v>
      </c>
      <c r="BS22" s="23">
        <v>5300</v>
      </c>
      <c r="BT22" s="23">
        <v>5300</v>
      </c>
      <c r="BU22" s="5">
        <f t="shared" si="17"/>
        <v>21660</v>
      </c>
      <c r="BV22" s="23">
        <v>7220</v>
      </c>
      <c r="BW22" s="23">
        <v>7220</v>
      </c>
      <c r="BX22" s="23">
        <v>7220</v>
      </c>
      <c r="BY22" s="5">
        <f t="shared" si="18"/>
        <v>7500</v>
      </c>
      <c r="BZ22" s="44">
        <v>2500</v>
      </c>
      <c r="CA22" s="44">
        <v>2500</v>
      </c>
      <c r="CB22" s="44">
        <v>2500</v>
      </c>
      <c r="CC22" s="5">
        <f t="shared" si="19"/>
        <v>11263</v>
      </c>
      <c r="CD22" s="44">
        <v>3755</v>
      </c>
      <c r="CE22" s="44">
        <v>3754</v>
      </c>
      <c r="CF22" s="44">
        <f>CE22</f>
        <v>3754</v>
      </c>
      <c r="CG22" s="5">
        <f t="shared" si="20"/>
        <v>15000</v>
      </c>
      <c r="CH22" s="44">
        <v>5000</v>
      </c>
      <c r="CI22" s="44">
        <f>CH22</f>
        <v>5000</v>
      </c>
      <c r="CJ22" s="44">
        <f>CI22</f>
        <v>5000</v>
      </c>
      <c r="CK22" s="5">
        <f t="shared" si="21"/>
        <v>2000</v>
      </c>
      <c r="CL22" s="42">
        <v>2000</v>
      </c>
      <c r="CM22" s="42"/>
      <c r="CN22" s="42"/>
      <c r="CO22" s="5">
        <f t="shared" si="23"/>
        <v>2000</v>
      </c>
      <c r="CP22" s="56">
        <v>2000</v>
      </c>
      <c r="CQ22" s="42"/>
      <c r="CR22" s="42"/>
      <c r="CS22" s="5">
        <f t="shared" si="25"/>
        <v>5000</v>
      </c>
      <c r="CT22" s="56">
        <v>1000</v>
      </c>
      <c r="CU22" s="56">
        <v>2000</v>
      </c>
      <c r="CV22" s="56">
        <v>2000</v>
      </c>
      <c r="CW22" s="9">
        <v>0</v>
      </c>
      <c r="CX22" s="10"/>
      <c r="CY22" s="10"/>
      <c r="CZ22" s="10"/>
      <c r="DA22" s="9">
        <v>0</v>
      </c>
      <c r="DB22" s="10"/>
      <c r="DC22" s="10"/>
      <c r="DD22" s="10"/>
      <c r="DE22" s="9">
        <v>0</v>
      </c>
      <c r="DF22" s="10"/>
      <c r="DG22" s="10"/>
      <c r="DH22" s="10"/>
    </row>
    <row r="23" spans="1:112" s="3" customFormat="1" ht="31.5" customHeight="1" x14ac:dyDescent="0.2">
      <c r="A23" s="18" t="s">
        <v>45</v>
      </c>
      <c r="B23" s="7">
        <v>42</v>
      </c>
      <c r="C23" s="7">
        <v>25</v>
      </c>
      <c r="D23" s="16" t="s">
        <v>16</v>
      </c>
      <c r="E23" s="54">
        <f t="shared" si="30"/>
        <v>4410</v>
      </c>
      <c r="F23" s="8">
        <f t="shared" si="31"/>
        <v>1470</v>
      </c>
      <c r="G23" s="8">
        <f t="shared" si="32"/>
        <v>1470</v>
      </c>
      <c r="H23" s="8">
        <f t="shared" si="33"/>
        <v>1470</v>
      </c>
      <c r="I23" s="54">
        <f t="shared" si="63"/>
        <v>4710</v>
      </c>
      <c r="J23" s="8">
        <f t="shared" si="64"/>
        <v>1570</v>
      </c>
      <c r="K23" s="8">
        <f t="shared" si="65"/>
        <v>1570</v>
      </c>
      <c r="L23" s="8">
        <f t="shared" si="66"/>
        <v>1570</v>
      </c>
      <c r="M23" s="54">
        <f t="shared" si="71"/>
        <v>4000</v>
      </c>
      <c r="N23" s="8">
        <f t="shared" si="72"/>
        <v>1350</v>
      </c>
      <c r="O23" s="8">
        <f t="shared" si="73"/>
        <v>1350</v>
      </c>
      <c r="P23" s="8">
        <f t="shared" si="74"/>
        <v>1300</v>
      </c>
      <c r="Q23" s="5">
        <f t="shared" si="3"/>
        <v>0</v>
      </c>
      <c r="R23" s="10"/>
      <c r="S23" s="10"/>
      <c r="T23" s="10"/>
      <c r="U23" s="5">
        <f t="shared" si="4"/>
        <v>0</v>
      </c>
      <c r="V23" s="10"/>
      <c r="W23" s="10"/>
      <c r="X23" s="10"/>
      <c r="Y23" s="5">
        <f t="shared" si="5"/>
        <v>0</v>
      </c>
      <c r="Z23" s="10"/>
      <c r="AA23" s="10"/>
      <c r="AB23" s="10"/>
      <c r="AC23" s="5">
        <f t="shared" si="6"/>
        <v>0</v>
      </c>
      <c r="AD23" s="10"/>
      <c r="AE23" s="10"/>
      <c r="AF23" s="10"/>
      <c r="AG23" s="5">
        <f t="shared" si="7"/>
        <v>0</v>
      </c>
      <c r="AH23" s="10"/>
      <c r="AI23" s="10"/>
      <c r="AJ23" s="10"/>
      <c r="AK23" s="5">
        <f t="shared" si="8"/>
        <v>0</v>
      </c>
      <c r="AL23" s="10"/>
      <c r="AM23" s="10"/>
      <c r="AN23" s="10"/>
      <c r="AO23" s="5">
        <f t="shared" si="9"/>
        <v>2200</v>
      </c>
      <c r="AP23" s="41">
        <v>750</v>
      </c>
      <c r="AQ23" s="41">
        <v>750</v>
      </c>
      <c r="AR23" s="41">
        <v>700</v>
      </c>
      <c r="AS23" s="5">
        <f t="shared" si="10"/>
        <v>2250</v>
      </c>
      <c r="AT23" s="41">
        <v>750</v>
      </c>
      <c r="AU23" s="41">
        <v>750</v>
      </c>
      <c r="AV23" s="41">
        <v>750</v>
      </c>
      <c r="AW23" s="5">
        <f t="shared" si="11"/>
        <v>2550</v>
      </c>
      <c r="AX23" s="41">
        <v>850</v>
      </c>
      <c r="AY23" s="41">
        <v>850</v>
      </c>
      <c r="AZ23" s="41">
        <v>850</v>
      </c>
      <c r="BA23" s="5">
        <f t="shared" si="12"/>
        <v>1800</v>
      </c>
      <c r="BB23" s="47">
        <v>600</v>
      </c>
      <c r="BC23" s="47">
        <v>600</v>
      </c>
      <c r="BD23" s="47">
        <v>600</v>
      </c>
      <c r="BE23" s="5">
        <f t="shared" si="13"/>
        <v>2160</v>
      </c>
      <c r="BF23" s="47">
        <v>720</v>
      </c>
      <c r="BG23" s="47">
        <v>720</v>
      </c>
      <c r="BH23" s="47">
        <v>720</v>
      </c>
      <c r="BI23" s="5">
        <f t="shared" si="14"/>
        <v>2160</v>
      </c>
      <c r="BJ23" s="47">
        <v>720</v>
      </c>
      <c r="BK23" s="47">
        <v>720</v>
      </c>
      <c r="BL23" s="47">
        <v>720</v>
      </c>
      <c r="BM23" s="5">
        <f t="shared" si="15"/>
        <v>0</v>
      </c>
      <c r="BN23" s="10"/>
      <c r="BO23" s="10"/>
      <c r="BP23" s="10"/>
      <c r="BQ23" s="5">
        <f t="shared" si="16"/>
        <v>0</v>
      </c>
      <c r="BR23" s="10"/>
      <c r="BS23" s="10"/>
      <c r="BT23" s="10"/>
      <c r="BU23" s="5">
        <f t="shared" si="17"/>
        <v>0</v>
      </c>
      <c r="BV23" s="10"/>
      <c r="BW23" s="10"/>
      <c r="BX23" s="10"/>
      <c r="BY23" s="5">
        <f t="shared" si="18"/>
        <v>0</v>
      </c>
      <c r="BZ23" s="10"/>
      <c r="CA23" s="10"/>
      <c r="CB23" s="10"/>
      <c r="CC23" s="5">
        <f t="shared" si="19"/>
        <v>0</v>
      </c>
      <c r="CD23" s="10"/>
      <c r="CE23" s="10"/>
      <c r="CF23" s="10"/>
      <c r="CG23" s="5">
        <f t="shared" si="20"/>
        <v>0</v>
      </c>
      <c r="CH23" s="10"/>
      <c r="CI23" s="10"/>
      <c r="CJ23" s="10"/>
      <c r="CK23" s="5">
        <f t="shared" si="21"/>
        <v>0</v>
      </c>
      <c r="CL23" s="10"/>
      <c r="CM23" s="10"/>
      <c r="CN23" s="10"/>
      <c r="CO23" s="5">
        <f t="shared" si="23"/>
        <v>0</v>
      </c>
      <c r="CP23" s="10"/>
      <c r="CQ23" s="10"/>
      <c r="CR23" s="10"/>
      <c r="CS23" s="5">
        <f t="shared" si="25"/>
        <v>0</v>
      </c>
      <c r="CT23" s="10"/>
      <c r="CU23" s="10"/>
      <c r="CV23" s="10"/>
      <c r="CW23" s="9">
        <v>0</v>
      </c>
      <c r="CX23" s="17"/>
      <c r="CY23" s="17"/>
      <c r="CZ23" s="17"/>
      <c r="DA23" s="9">
        <v>0</v>
      </c>
      <c r="DB23" s="17"/>
      <c r="DC23" s="17"/>
      <c r="DD23" s="17"/>
      <c r="DE23" s="9">
        <v>0</v>
      </c>
      <c r="DF23" s="17"/>
      <c r="DG23" s="17"/>
      <c r="DH23" s="17"/>
    </row>
    <row r="24" spans="1:112" s="3" customFormat="1" ht="18.75" x14ac:dyDescent="0.2">
      <c r="A24" s="18" t="s">
        <v>46</v>
      </c>
      <c r="B24" s="25">
        <v>42</v>
      </c>
      <c r="C24" s="19">
        <v>32</v>
      </c>
      <c r="D24" s="20" t="s">
        <v>34</v>
      </c>
      <c r="E24" s="54">
        <f t="shared" si="30"/>
        <v>34173</v>
      </c>
      <c r="F24" s="8">
        <f t="shared" si="31"/>
        <v>11391</v>
      </c>
      <c r="G24" s="8">
        <f t="shared" si="32"/>
        <v>11391</v>
      </c>
      <c r="H24" s="8">
        <f t="shared" si="33"/>
        <v>11391</v>
      </c>
      <c r="I24" s="54">
        <f t="shared" si="63"/>
        <v>31950</v>
      </c>
      <c r="J24" s="8">
        <f t="shared" si="64"/>
        <v>9650</v>
      </c>
      <c r="K24" s="8">
        <f t="shared" si="65"/>
        <v>12650</v>
      </c>
      <c r="L24" s="8">
        <f t="shared" si="66"/>
        <v>9650</v>
      </c>
      <c r="M24" s="54">
        <f t="shared" si="71"/>
        <v>31000</v>
      </c>
      <c r="N24" s="8">
        <f t="shared" si="72"/>
        <v>14334</v>
      </c>
      <c r="O24" s="8">
        <f t="shared" si="73"/>
        <v>8333</v>
      </c>
      <c r="P24" s="8">
        <f t="shared" si="74"/>
        <v>8333</v>
      </c>
      <c r="Q24" s="5">
        <f t="shared" si="3"/>
        <v>0</v>
      </c>
      <c r="R24" s="10"/>
      <c r="S24" s="10"/>
      <c r="T24" s="10"/>
      <c r="U24" s="5">
        <f t="shared" si="4"/>
        <v>0</v>
      </c>
      <c r="V24" s="10"/>
      <c r="W24" s="10"/>
      <c r="X24" s="10"/>
      <c r="Y24" s="5">
        <f t="shared" si="5"/>
        <v>0</v>
      </c>
      <c r="Z24" s="10"/>
      <c r="AA24" s="10"/>
      <c r="AB24" s="10"/>
      <c r="AC24" s="5">
        <f t="shared" si="6"/>
        <v>0</v>
      </c>
      <c r="AD24" s="10"/>
      <c r="AE24" s="10"/>
      <c r="AF24" s="10"/>
      <c r="AG24" s="5">
        <f t="shared" si="7"/>
        <v>0</v>
      </c>
      <c r="AH24" s="10"/>
      <c r="AI24" s="10"/>
      <c r="AJ24" s="10"/>
      <c r="AK24" s="5">
        <f t="shared" si="8"/>
        <v>0</v>
      </c>
      <c r="AL24" s="10"/>
      <c r="AM24" s="10"/>
      <c r="AN24" s="10"/>
      <c r="AO24" s="5">
        <f t="shared" si="9"/>
        <v>0</v>
      </c>
      <c r="AP24" s="10"/>
      <c r="AQ24" s="10"/>
      <c r="AR24" s="10"/>
      <c r="AS24" s="5">
        <f t="shared" si="10"/>
        <v>0</v>
      </c>
      <c r="AT24" s="10"/>
      <c r="AU24" s="10"/>
      <c r="AV24" s="10"/>
      <c r="AW24" s="5">
        <f t="shared" si="11"/>
        <v>0</v>
      </c>
      <c r="AX24" s="10"/>
      <c r="AY24" s="10"/>
      <c r="AZ24" s="10"/>
      <c r="BA24" s="5">
        <f t="shared" si="12"/>
        <v>6000</v>
      </c>
      <c r="BB24" s="10">
        <v>6000</v>
      </c>
      <c r="BC24" s="10"/>
      <c r="BD24" s="10"/>
      <c r="BE24" s="5">
        <f t="shared" si="13"/>
        <v>8775</v>
      </c>
      <c r="BF24" s="47">
        <f>425+2500</f>
        <v>2925</v>
      </c>
      <c r="BG24" s="47">
        <f>425+2500</f>
        <v>2925</v>
      </c>
      <c r="BH24" s="47">
        <f>425+2500</f>
        <v>2925</v>
      </c>
      <c r="BI24" s="5">
        <f t="shared" si="14"/>
        <v>12300</v>
      </c>
      <c r="BJ24" s="47">
        <f>600+2500</f>
        <v>3100</v>
      </c>
      <c r="BK24" s="47">
        <f>600+2500+3000</f>
        <v>6100</v>
      </c>
      <c r="BL24" s="47">
        <f>600+2500</f>
        <v>3100</v>
      </c>
      <c r="BM24" s="5">
        <f t="shared" si="15"/>
        <v>15000</v>
      </c>
      <c r="BN24" s="23">
        <v>5000</v>
      </c>
      <c r="BO24" s="23">
        <f>3700+1300</f>
        <v>5000</v>
      </c>
      <c r="BP24" s="23">
        <v>5000</v>
      </c>
      <c r="BQ24" s="5">
        <f t="shared" si="16"/>
        <v>15000</v>
      </c>
      <c r="BR24" s="23">
        <v>5000</v>
      </c>
      <c r="BS24" s="23">
        <v>5000</v>
      </c>
      <c r="BT24" s="23">
        <v>5000</v>
      </c>
      <c r="BU24" s="5">
        <f t="shared" si="17"/>
        <v>19650</v>
      </c>
      <c r="BV24" s="23">
        <v>6550</v>
      </c>
      <c r="BW24" s="23">
        <v>6550</v>
      </c>
      <c r="BX24" s="23">
        <v>6550</v>
      </c>
      <c r="BY24" s="5">
        <f t="shared" si="18"/>
        <v>10000</v>
      </c>
      <c r="BZ24" s="44">
        <v>3334</v>
      </c>
      <c r="CA24" s="44">
        <v>3333</v>
      </c>
      <c r="CB24" s="44">
        <v>3333</v>
      </c>
      <c r="CC24" s="5">
        <f t="shared" si="19"/>
        <v>10398</v>
      </c>
      <c r="CD24" s="44">
        <v>3466</v>
      </c>
      <c r="CE24" s="44">
        <f>CD24</f>
        <v>3466</v>
      </c>
      <c r="CF24" s="44">
        <f>CE24</f>
        <v>3466</v>
      </c>
      <c r="CG24" s="5">
        <f t="shared" si="20"/>
        <v>0</v>
      </c>
      <c r="CH24" s="44"/>
      <c r="CI24" s="44"/>
      <c r="CJ24" s="44"/>
      <c r="CK24" s="5">
        <f t="shared" si="21"/>
        <v>0</v>
      </c>
      <c r="CL24" s="10"/>
      <c r="CM24" s="10"/>
      <c r="CN24" s="10"/>
      <c r="CO24" s="5">
        <f t="shared" si="23"/>
        <v>0</v>
      </c>
      <c r="CP24" s="10"/>
      <c r="CQ24" s="10"/>
      <c r="CR24" s="10"/>
      <c r="CS24" s="5">
        <f t="shared" si="25"/>
        <v>0</v>
      </c>
      <c r="CT24" s="10"/>
      <c r="CU24" s="10"/>
      <c r="CV24" s="10"/>
      <c r="CW24" s="9">
        <v>0</v>
      </c>
      <c r="CX24" s="17"/>
      <c r="CY24" s="17"/>
      <c r="CZ24" s="17"/>
      <c r="DA24" s="9">
        <v>0</v>
      </c>
      <c r="DB24" s="17"/>
      <c r="DC24" s="17"/>
      <c r="DD24" s="17"/>
      <c r="DE24" s="9">
        <v>0</v>
      </c>
      <c r="DF24" s="17"/>
      <c r="DG24" s="17"/>
      <c r="DH24" s="17"/>
    </row>
    <row r="25" spans="1:112" s="3" customFormat="1" ht="15.75" x14ac:dyDescent="0.2">
      <c r="A25" s="32" t="s">
        <v>47</v>
      </c>
      <c r="B25" s="25">
        <v>42</v>
      </c>
      <c r="C25" s="19">
        <v>34</v>
      </c>
      <c r="D25" s="20" t="s">
        <v>28</v>
      </c>
      <c r="E25" s="54">
        <f t="shared" si="30"/>
        <v>53000</v>
      </c>
      <c r="F25" s="8">
        <f t="shared" si="31"/>
        <v>35000</v>
      </c>
      <c r="G25" s="8">
        <f t="shared" si="32"/>
        <v>18000</v>
      </c>
      <c r="H25" s="8">
        <f t="shared" si="33"/>
        <v>0</v>
      </c>
      <c r="I25" s="54">
        <f t="shared" si="63"/>
        <v>55000</v>
      </c>
      <c r="J25" s="8">
        <f t="shared" si="64"/>
        <v>35000</v>
      </c>
      <c r="K25" s="8">
        <f t="shared" si="65"/>
        <v>20000</v>
      </c>
      <c r="L25" s="8">
        <f t="shared" si="66"/>
        <v>0</v>
      </c>
      <c r="M25" s="54">
        <f t="shared" si="71"/>
        <v>35000</v>
      </c>
      <c r="N25" s="8">
        <f t="shared" si="72"/>
        <v>35000</v>
      </c>
      <c r="O25" s="8">
        <f t="shared" si="73"/>
        <v>35000</v>
      </c>
      <c r="P25" s="8">
        <f t="shared" si="74"/>
        <v>0</v>
      </c>
      <c r="Q25" s="5">
        <f t="shared" si="3"/>
        <v>0</v>
      </c>
      <c r="R25" s="10"/>
      <c r="S25" s="10"/>
      <c r="T25" s="10"/>
      <c r="U25" s="5">
        <f t="shared" si="4"/>
        <v>0</v>
      </c>
      <c r="V25" s="10"/>
      <c r="W25" s="10"/>
      <c r="X25" s="10"/>
      <c r="Y25" s="5">
        <f t="shared" si="5"/>
        <v>0</v>
      </c>
      <c r="Z25" s="10"/>
      <c r="AA25" s="10"/>
      <c r="AB25" s="10"/>
      <c r="AC25" s="5">
        <f t="shared" si="6"/>
        <v>0</v>
      </c>
      <c r="AD25" s="10"/>
      <c r="AE25" s="10"/>
      <c r="AF25" s="10"/>
      <c r="AG25" s="5">
        <f t="shared" si="7"/>
        <v>0</v>
      </c>
      <c r="AH25" s="10"/>
      <c r="AI25" s="10"/>
      <c r="AJ25" s="10"/>
      <c r="AK25" s="5">
        <f t="shared" si="8"/>
        <v>0</v>
      </c>
      <c r="AL25" s="10"/>
      <c r="AM25" s="10"/>
      <c r="AN25" s="10"/>
      <c r="AO25" s="5">
        <f t="shared" si="9"/>
        <v>0</v>
      </c>
      <c r="AP25" s="10"/>
      <c r="AQ25" s="10"/>
      <c r="AR25" s="10"/>
      <c r="AS25" s="5">
        <f t="shared" si="10"/>
        <v>0</v>
      </c>
      <c r="AT25" s="10"/>
      <c r="AU25" s="10"/>
      <c r="AV25" s="10"/>
      <c r="AW25" s="5">
        <f t="shared" si="11"/>
        <v>0</v>
      </c>
      <c r="AX25" s="10"/>
      <c r="AY25" s="10"/>
      <c r="AZ25" s="10"/>
      <c r="BA25" s="5">
        <f t="shared" si="12"/>
        <v>0</v>
      </c>
      <c r="BB25" s="10"/>
      <c r="BC25" s="10"/>
      <c r="BD25" s="10"/>
      <c r="BE25" s="5">
        <f t="shared" si="13"/>
        <v>0</v>
      </c>
      <c r="BF25" s="10"/>
      <c r="BG25" s="10"/>
      <c r="BH25" s="10"/>
      <c r="BI25" s="5">
        <f t="shared" si="14"/>
        <v>0</v>
      </c>
      <c r="BJ25" s="10"/>
      <c r="BK25" s="10"/>
      <c r="BL25" s="10"/>
      <c r="BM25" s="5">
        <f t="shared" si="15"/>
        <v>0</v>
      </c>
      <c r="BN25" s="10"/>
      <c r="BO25" s="10"/>
      <c r="BP25" s="10"/>
      <c r="BQ25" s="5">
        <f t="shared" si="16"/>
        <v>0</v>
      </c>
      <c r="BR25" s="10"/>
      <c r="BS25" s="10"/>
      <c r="BT25" s="10"/>
      <c r="BU25" s="5">
        <f t="shared" si="17"/>
        <v>0</v>
      </c>
      <c r="BV25" s="10"/>
      <c r="BW25" s="10"/>
      <c r="BX25" s="10"/>
      <c r="BY25" s="5">
        <f t="shared" si="18"/>
        <v>0</v>
      </c>
      <c r="BZ25" s="10"/>
      <c r="CA25" s="10"/>
      <c r="CB25" s="10"/>
      <c r="CC25" s="5">
        <f t="shared" si="19"/>
        <v>0</v>
      </c>
      <c r="CD25" s="10"/>
      <c r="CE25" s="10"/>
      <c r="CF25" s="10"/>
      <c r="CG25" s="5">
        <f t="shared" si="20"/>
        <v>0</v>
      </c>
      <c r="CH25" s="10"/>
      <c r="CI25" s="10"/>
      <c r="CJ25" s="10"/>
      <c r="CK25" s="5">
        <f t="shared" si="21"/>
        <v>35000</v>
      </c>
      <c r="CL25" s="42">
        <v>35000</v>
      </c>
      <c r="CM25" s="42"/>
      <c r="CN25" s="42"/>
      <c r="CO25" s="5">
        <f t="shared" si="23"/>
        <v>53000</v>
      </c>
      <c r="CP25" s="56">
        <v>35000</v>
      </c>
      <c r="CQ25" s="42">
        <v>18000</v>
      </c>
      <c r="CR25" s="42"/>
      <c r="CS25" s="5">
        <f t="shared" si="25"/>
        <v>55000</v>
      </c>
      <c r="CT25" s="56">
        <v>35000</v>
      </c>
      <c r="CU25" s="42">
        <v>20000</v>
      </c>
      <c r="CV25" s="42"/>
      <c r="CW25" s="9">
        <v>0</v>
      </c>
      <c r="CX25" s="17"/>
      <c r="CY25" s="17"/>
      <c r="CZ25" s="17"/>
      <c r="DA25" s="9">
        <v>0</v>
      </c>
      <c r="DB25" s="17"/>
      <c r="DC25" s="17"/>
      <c r="DD25" s="17"/>
      <c r="DE25" s="9">
        <v>0</v>
      </c>
      <c r="DF25" s="17"/>
      <c r="DG25" s="17"/>
      <c r="DH25" s="17"/>
    </row>
    <row r="26" spans="1:112" s="3" customFormat="1" ht="21" customHeight="1" x14ac:dyDescent="0.2">
      <c r="A26" s="18" t="s">
        <v>69</v>
      </c>
      <c r="B26" s="25">
        <v>42</v>
      </c>
      <c r="C26" s="19">
        <v>34</v>
      </c>
      <c r="D26" s="20" t="s">
        <v>65</v>
      </c>
      <c r="E26" s="54">
        <f t="shared" si="30"/>
        <v>0</v>
      </c>
      <c r="F26" s="8">
        <f t="shared" si="31"/>
        <v>0</v>
      </c>
      <c r="G26" s="8">
        <f t="shared" si="32"/>
        <v>0</v>
      </c>
      <c r="H26" s="8">
        <f t="shared" si="33"/>
        <v>0</v>
      </c>
      <c r="I26" s="54">
        <f t="shared" si="63"/>
        <v>15000</v>
      </c>
      <c r="J26" s="8">
        <f t="shared" si="64"/>
        <v>15000</v>
      </c>
      <c r="K26" s="8">
        <f t="shared" si="65"/>
        <v>0</v>
      </c>
      <c r="L26" s="8">
        <f t="shared" si="66"/>
        <v>0</v>
      </c>
      <c r="M26" s="54">
        <f t="shared" si="71"/>
        <v>0</v>
      </c>
      <c r="N26" s="8">
        <f t="shared" si="72"/>
        <v>0</v>
      </c>
      <c r="O26" s="8">
        <f t="shared" si="73"/>
        <v>0</v>
      </c>
      <c r="P26" s="8">
        <f t="shared" si="74"/>
        <v>0</v>
      </c>
      <c r="Q26" s="5">
        <f t="shared" si="3"/>
        <v>0</v>
      </c>
      <c r="R26" s="10"/>
      <c r="S26" s="10"/>
      <c r="T26" s="10"/>
      <c r="U26" s="5">
        <f t="shared" si="4"/>
        <v>0</v>
      </c>
      <c r="V26" s="10"/>
      <c r="W26" s="10"/>
      <c r="X26" s="10"/>
      <c r="Y26" s="5">
        <f t="shared" si="5"/>
        <v>15000</v>
      </c>
      <c r="Z26" s="10">
        <v>15000</v>
      </c>
      <c r="AA26" s="10"/>
      <c r="AB26" s="10"/>
      <c r="AC26" s="5">
        <f t="shared" si="6"/>
        <v>0</v>
      </c>
      <c r="AD26" s="8"/>
      <c r="AE26" s="8"/>
      <c r="AF26" s="8"/>
      <c r="AG26" s="5">
        <f t="shared" si="7"/>
        <v>0</v>
      </c>
      <c r="AH26" s="8"/>
      <c r="AI26" s="8"/>
      <c r="AJ26" s="8"/>
      <c r="AK26" s="5">
        <f t="shared" si="8"/>
        <v>0</v>
      </c>
      <c r="AL26" s="8"/>
      <c r="AM26" s="8"/>
      <c r="AN26" s="8"/>
      <c r="AO26" s="5">
        <f t="shared" si="9"/>
        <v>0</v>
      </c>
      <c r="AP26" s="10"/>
      <c r="AQ26" s="10"/>
      <c r="AR26" s="10"/>
      <c r="AS26" s="5">
        <f t="shared" si="10"/>
        <v>0</v>
      </c>
      <c r="AT26" s="10"/>
      <c r="AU26" s="10"/>
      <c r="AV26" s="10"/>
      <c r="AW26" s="5">
        <f t="shared" si="11"/>
        <v>0</v>
      </c>
      <c r="AX26" s="10"/>
      <c r="AY26" s="10"/>
      <c r="AZ26" s="10"/>
      <c r="BA26" s="5">
        <f t="shared" si="12"/>
        <v>0</v>
      </c>
      <c r="BB26" s="10"/>
      <c r="BC26" s="10"/>
      <c r="BD26" s="10"/>
      <c r="BE26" s="5">
        <f t="shared" si="13"/>
        <v>0</v>
      </c>
      <c r="BF26" s="10"/>
      <c r="BG26" s="10"/>
      <c r="BH26" s="10"/>
      <c r="BI26" s="5">
        <f t="shared" si="14"/>
        <v>0</v>
      </c>
      <c r="BJ26" s="10"/>
      <c r="BK26" s="10"/>
      <c r="BL26" s="10"/>
      <c r="BM26" s="5">
        <f t="shared" si="15"/>
        <v>0</v>
      </c>
      <c r="BN26" s="23"/>
      <c r="BO26" s="23"/>
      <c r="BP26" s="23"/>
      <c r="BQ26" s="5">
        <f t="shared" si="16"/>
        <v>0</v>
      </c>
      <c r="BR26" s="23"/>
      <c r="BS26" s="23"/>
      <c r="BT26" s="23"/>
      <c r="BU26" s="5">
        <f t="shared" si="17"/>
        <v>0</v>
      </c>
      <c r="BV26" s="23"/>
      <c r="BW26" s="23"/>
      <c r="BX26" s="23"/>
      <c r="BY26" s="5">
        <f t="shared" si="18"/>
        <v>0</v>
      </c>
      <c r="BZ26" s="10"/>
      <c r="CA26" s="10"/>
      <c r="CB26" s="10"/>
      <c r="CC26" s="5">
        <f t="shared" si="19"/>
        <v>0</v>
      </c>
      <c r="CD26" s="10"/>
      <c r="CE26" s="10"/>
      <c r="CF26" s="10"/>
      <c r="CG26" s="5">
        <f t="shared" si="20"/>
        <v>0</v>
      </c>
      <c r="CH26" s="10"/>
      <c r="CI26" s="10"/>
      <c r="CJ26" s="10"/>
      <c r="CK26" s="5">
        <f t="shared" si="21"/>
        <v>0</v>
      </c>
      <c r="CL26" s="42"/>
      <c r="CM26" s="42"/>
      <c r="CN26" s="42"/>
      <c r="CO26" s="5">
        <f t="shared" si="23"/>
        <v>0</v>
      </c>
      <c r="CP26" s="42"/>
      <c r="CQ26" s="42"/>
      <c r="CR26" s="42"/>
      <c r="CS26" s="5">
        <f t="shared" si="25"/>
        <v>0</v>
      </c>
      <c r="CT26" s="42"/>
      <c r="CU26" s="42"/>
      <c r="CV26" s="42"/>
      <c r="CW26" s="9">
        <v>0</v>
      </c>
      <c r="CX26" s="17"/>
      <c r="CY26" s="17"/>
      <c r="CZ26" s="17"/>
      <c r="DA26" s="9">
        <v>0</v>
      </c>
      <c r="DB26" s="17"/>
      <c r="DC26" s="17"/>
      <c r="DD26" s="17"/>
      <c r="DE26" s="9">
        <v>0</v>
      </c>
      <c r="DF26" s="17"/>
      <c r="DG26" s="17"/>
      <c r="DH26" s="17"/>
    </row>
    <row r="27" spans="1:112" s="3" customFormat="1" ht="21" customHeight="1" x14ac:dyDescent="0.2">
      <c r="A27" s="18" t="s">
        <v>64</v>
      </c>
      <c r="B27" s="25">
        <v>42</v>
      </c>
      <c r="C27" s="19">
        <v>34</v>
      </c>
      <c r="D27" s="20" t="s">
        <v>39</v>
      </c>
      <c r="E27" s="54">
        <f t="shared" si="30"/>
        <v>12000</v>
      </c>
      <c r="F27" s="8">
        <f t="shared" si="31"/>
        <v>12000</v>
      </c>
      <c r="G27" s="8">
        <f t="shared" si="32"/>
        <v>0</v>
      </c>
      <c r="H27" s="8">
        <f t="shared" si="33"/>
        <v>0</v>
      </c>
      <c r="I27" s="54">
        <f t="shared" si="63"/>
        <v>20279</v>
      </c>
      <c r="J27" s="8">
        <f t="shared" si="64"/>
        <v>16759</v>
      </c>
      <c r="K27" s="8">
        <f t="shared" si="65"/>
        <v>1760</v>
      </c>
      <c r="L27" s="8">
        <f t="shared" si="66"/>
        <v>1760</v>
      </c>
      <c r="M27" s="54">
        <f t="shared" si="71"/>
        <v>10000</v>
      </c>
      <c r="N27" s="8">
        <f t="shared" si="72"/>
        <v>10000</v>
      </c>
      <c r="O27" s="8">
        <f t="shared" si="73"/>
        <v>0</v>
      </c>
      <c r="P27" s="8">
        <f t="shared" si="74"/>
        <v>0</v>
      </c>
      <c r="Q27" s="5">
        <f t="shared" si="3"/>
        <v>10000</v>
      </c>
      <c r="R27" s="10">
        <v>10000</v>
      </c>
      <c r="S27" s="10"/>
      <c r="T27" s="10"/>
      <c r="U27" s="5">
        <f t="shared" si="4"/>
        <v>12000</v>
      </c>
      <c r="V27" s="10">
        <v>12000</v>
      </c>
      <c r="W27" s="10"/>
      <c r="X27" s="10"/>
      <c r="Y27" s="5">
        <f t="shared" si="5"/>
        <v>15000</v>
      </c>
      <c r="Z27" s="10">
        <v>15000</v>
      </c>
      <c r="AA27" s="10"/>
      <c r="AB27" s="10"/>
      <c r="AC27" s="5">
        <f t="shared" si="6"/>
        <v>0</v>
      </c>
      <c r="AD27" s="8"/>
      <c r="AE27" s="8"/>
      <c r="AF27" s="8"/>
      <c r="AG27" s="5">
        <f t="shared" si="7"/>
        <v>0</v>
      </c>
      <c r="AH27" s="8"/>
      <c r="AI27" s="8"/>
      <c r="AJ27" s="8"/>
      <c r="AK27" s="5">
        <f t="shared" si="8"/>
        <v>0</v>
      </c>
      <c r="AL27" s="8"/>
      <c r="AM27" s="8"/>
      <c r="AN27" s="8"/>
      <c r="AO27" s="5">
        <f t="shared" si="9"/>
        <v>0</v>
      </c>
      <c r="AP27" s="10"/>
      <c r="AQ27" s="10"/>
      <c r="AR27" s="10"/>
      <c r="AS27" s="5">
        <f t="shared" si="10"/>
        <v>0</v>
      </c>
      <c r="AT27" s="10"/>
      <c r="AU27" s="10"/>
      <c r="AV27" s="10"/>
      <c r="AW27" s="5">
        <f t="shared" si="11"/>
        <v>0</v>
      </c>
      <c r="AX27" s="10"/>
      <c r="AY27" s="10"/>
      <c r="AZ27" s="10"/>
      <c r="BA27" s="5">
        <f t="shared" si="12"/>
        <v>0</v>
      </c>
      <c r="BB27" s="10"/>
      <c r="BC27" s="10"/>
      <c r="BD27" s="10"/>
      <c r="BE27" s="5">
        <f t="shared" si="13"/>
        <v>0</v>
      </c>
      <c r="BF27" s="10"/>
      <c r="BG27" s="10"/>
      <c r="BH27" s="10"/>
      <c r="BI27" s="5">
        <f t="shared" si="14"/>
        <v>0</v>
      </c>
      <c r="BJ27" s="10"/>
      <c r="BK27" s="10"/>
      <c r="BL27" s="10"/>
      <c r="BM27" s="5">
        <f t="shared" si="15"/>
        <v>0</v>
      </c>
      <c r="BN27" s="23"/>
      <c r="BO27" s="23"/>
      <c r="BP27" s="23"/>
      <c r="BQ27" s="5">
        <f t="shared" si="16"/>
        <v>0</v>
      </c>
      <c r="BR27" s="23"/>
      <c r="BS27" s="23"/>
      <c r="BT27" s="23"/>
      <c r="BU27" s="5">
        <f t="shared" si="17"/>
        <v>0</v>
      </c>
      <c r="BV27" s="23"/>
      <c r="BW27" s="23"/>
      <c r="BX27" s="23"/>
      <c r="BY27" s="5">
        <f t="shared" si="18"/>
        <v>0</v>
      </c>
      <c r="BZ27" s="10"/>
      <c r="CA27" s="10"/>
      <c r="CB27" s="10"/>
      <c r="CC27" s="5">
        <f t="shared" si="19"/>
        <v>0</v>
      </c>
      <c r="CD27" s="10"/>
      <c r="CE27" s="10"/>
      <c r="CF27" s="10"/>
      <c r="CG27" s="5">
        <f t="shared" si="20"/>
        <v>5279</v>
      </c>
      <c r="CH27" s="44">
        <v>1759</v>
      </c>
      <c r="CI27" s="44">
        <f>CH27+1</f>
        <v>1760</v>
      </c>
      <c r="CJ27" s="44">
        <f>CI27</f>
        <v>1760</v>
      </c>
      <c r="CK27" s="5">
        <f t="shared" si="21"/>
        <v>0</v>
      </c>
      <c r="CL27" s="42"/>
      <c r="CM27" s="42"/>
      <c r="CN27" s="42"/>
      <c r="CO27" s="5">
        <f t="shared" si="23"/>
        <v>0</v>
      </c>
      <c r="CP27" s="42"/>
      <c r="CQ27" s="42"/>
      <c r="CR27" s="42"/>
      <c r="CS27" s="5">
        <f t="shared" si="25"/>
        <v>0</v>
      </c>
      <c r="CT27" s="42"/>
      <c r="CU27" s="42"/>
      <c r="CV27" s="42"/>
      <c r="CW27" s="9">
        <v>0</v>
      </c>
      <c r="CX27" s="17"/>
      <c r="CY27" s="17"/>
      <c r="CZ27" s="17"/>
      <c r="DA27" s="9">
        <v>0</v>
      </c>
      <c r="DB27" s="17"/>
      <c r="DC27" s="17"/>
      <c r="DD27" s="17"/>
      <c r="DE27" s="9">
        <v>0</v>
      </c>
      <c r="DF27" s="17"/>
      <c r="DG27" s="17"/>
      <c r="DH27" s="17"/>
    </row>
    <row r="28" spans="1:112" s="3" customFormat="1" ht="18.75" x14ac:dyDescent="0.2">
      <c r="A28" s="18" t="s">
        <v>20</v>
      </c>
      <c r="B28" s="25">
        <v>42</v>
      </c>
      <c r="C28" s="19">
        <v>34</v>
      </c>
      <c r="D28" s="20" t="s">
        <v>21</v>
      </c>
      <c r="E28" s="54">
        <f t="shared" si="30"/>
        <v>185322</v>
      </c>
      <c r="F28" s="8">
        <f t="shared" si="31"/>
        <v>58440</v>
      </c>
      <c r="G28" s="8">
        <f t="shared" si="32"/>
        <v>68441</v>
      </c>
      <c r="H28" s="8">
        <f t="shared" si="33"/>
        <v>58441</v>
      </c>
      <c r="I28" s="54">
        <f t="shared" si="63"/>
        <v>246466</v>
      </c>
      <c r="J28" s="8">
        <f t="shared" si="64"/>
        <v>98822</v>
      </c>
      <c r="K28" s="8">
        <f t="shared" si="65"/>
        <v>78822</v>
      </c>
      <c r="L28" s="8">
        <f t="shared" si="66"/>
        <v>68822</v>
      </c>
      <c r="M28" s="54">
        <f t="shared" si="71"/>
        <v>166513</v>
      </c>
      <c r="N28" s="8">
        <f t="shared" si="72"/>
        <v>71671</v>
      </c>
      <c r="O28" s="8">
        <f t="shared" si="73"/>
        <v>62671</v>
      </c>
      <c r="P28" s="8">
        <f t="shared" si="74"/>
        <v>43421</v>
      </c>
      <c r="Q28" s="5">
        <f t="shared" si="3"/>
        <v>0</v>
      </c>
      <c r="R28" s="10"/>
      <c r="S28" s="10"/>
      <c r="T28" s="10"/>
      <c r="U28" s="5">
        <f t="shared" si="4"/>
        <v>0</v>
      </c>
      <c r="V28" s="10"/>
      <c r="W28" s="10"/>
      <c r="X28" s="10"/>
      <c r="Y28" s="5">
        <f t="shared" si="5"/>
        <v>30000</v>
      </c>
      <c r="Z28" s="10">
        <v>30000</v>
      </c>
      <c r="AA28" s="10"/>
      <c r="AB28" s="10"/>
      <c r="AC28" s="5">
        <f t="shared" si="6"/>
        <v>110703</v>
      </c>
      <c r="AD28" s="8">
        <f>32323+4578</f>
        <v>36901</v>
      </c>
      <c r="AE28" s="8">
        <f>32323+4578</f>
        <v>36901</v>
      </c>
      <c r="AF28" s="8">
        <f>32323+4578</f>
        <v>36901</v>
      </c>
      <c r="AG28" s="5">
        <f t="shared" si="7"/>
        <v>124776</v>
      </c>
      <c r="AH28" s="8">
        <v>41592</v>
      </c>
      <c r="AI28" s="8">
        <v>41592</v>
      </c>
      <c r="AJ28" s="8">
        <v>41592</v>
      </c>
      <c r="AK28" s="5">
        <f t="shared" si="8"/>
        <v>139074</v>
      </c>
      <c r="AL28" s="8">
        <v>46358</v>
      </c>
      <c r="AM28" s="8">
        <v>46358</v>
      </c>
      <c r="AN28" s="8">
        <v>46358</v>
      </c>
      <c r="AO28" s="5">
        <f t="shared" si="9"/>
        <v>0</v>
      </c>
      <c r="AP28" s="10"/>
      <c r="AQ28" s="10"/>
      <c r="AR28" s="10"/>
      <c r="AS28" s="5">
        <f t="shared" si="10"/>
        <v>0</v>
      </c>
      <c r="AT28" s="41"/>
      <c r="AU28" s="41"/>
      <c r="AV28" s="41"/>
      <c r="AW28" s="5">
        <f t="shared" si="11"/>
        <v>0</v>
      </c>
      <c r="AX28" s="41"/>
      <c r="AY28" s="41"/>
      <c r="AZ28" s="41"/>
      <c r="BA28" s="5">
        <f t="shared" si="12"/>
        <v>9000</v>
      </c>
      <c r="BB28" s="10">
        <v>9000</v>
      </c>
      <c r="BC28" s="10"/>
      <c r="BD28" s="10"/>
      <c r="BE28" s="5">
        <f t="shared" si="13"/>
        <v>9000</v>
      </c>
      <c r="BF28" s="47">
        <v>3000</v>
      </c>
      <c r="BG28" s="47">
        <v>3000</v>
      </c>
      <c r="BH28" s="47">
        <v>3000</v>
      </c>
      <c r="BI28" s="5">
        <f t="shared" si="14"/>
        <v>30000</v>
      </c>
      <c r="BJ28" s="47">
        <v>10000</v>
      </c>
      <c r="BK28" s="47">
        <v>10000</v>
      </c>
      <c r="BL28" s="47">
        <v>10000</v>
      </c>
      <c r="BM28" s="5">
        <f t="shared" si="15"/>
        <v>25000</v>
      </c>
      <c r="BN28" s="23">
        <v>11000</v>
      </c>
      <c r="BO28" s="23">
        <v>11000</v>
      </c>
      <c r="BP28" s="23">
        <v>3000</v>
      </c>
      <c r="BQ28" s="5">
        <f t="shared" si="16"/>
        <v>30000</v>
      </c>
      <c r="BR28" s="23">
        <v>10000</v>
      </c>
      <c r="BS28" s="23">
        <v>10000</v>
      </c>
      <c r="BT28" s="23">
        <v>10000</v>
      </c>
      <c r="BU28" s="5">
        <f t="shared" si="17"/>
        <v>30000</v>
      </c>
      <c r="BV28" s="23">
        <v>10000</v>
      </c>
      <c r="BW28" s="23">
        <v>10000</v>
      </c>
      <c r="BX28" s="23">
        <v>10000</v>
      </c>
      <c r="BY28" s="5">
        <f t="shared" si="18"/>
        <v>10560</v>
      </c>
      <c r="BZ28" s="44">
        <v>3520</v>
      </c>
      <c r="CA28" s="44">
        <v>3520</v>
      </c>
      <c r="CB28" s="44">
        <v>3520</v>
      </c>
      <c r="CC28" s="5">
        <f t="shared" si="19"/>
        <v>11546</v>
      </c>
      <c r="CD28" s="44">
        <v>3848</v>
      </c>
      <c r="CE28" s="44">
        <v>3849</v>
      </c>
      <c r="CF28" s="44">
        <v>3849</v>
      </c>
      <c r="CG28" s="5">
        <f t="shared" si="20"/>
        <v>7392</v>
      </c>
      <c r="CH28" s="44">
        <v>2464</v>
      </c>
      <c r="CI28" s="44">
        <f>CH28</f>
        <v>2464</v>
      </c>
      <c r="CJ28" s="44">
        <f>CI28</f>
        <v>2464</v>
      </c>
      <c r="CK28" s="5">
        <f t="shared" si="21"/>
        <v>11250</v>
      </c>
      <c r="CL28" s="42">
        <v>11250</v>
      </c>
      <c r="CM28" s="42"/>
      <c r="CN28" s="42"/>
      <c r="CO28" s="5">
        <f t="shared" si="23"/>
        <v>10000</v>
      </c>
      <c r="CP28" s="56"/>
      <c r="CQ28" s="56">
        <v>10000</v>
      </c>
      <c r="CR28" s="42"/>
      <c r="CS28" s="5">
        <f t="shared" si="25"/>
        <v>10000</v>
      </c>
      <c r="CT28" s="56"/>
      <c r="CU28" s="56">
        <v>10000</v>
      </c>
      <c r="CV28" s="42"/>
      <c r="CW28" s="9">
        <v>0</v>
      </c>
      <c r="CX28" s="17"/>
      <c r="CY28" s="17"/>
      <c r="CZ28" s="17"/>
      <c r="DA28" s="9">
        <v>0</v>
      </c>
      <c r="DB28" s="17"/>
      <c r="DC28" s="17"/>
      <c r="DD28" s="17"/>
      <c r="DE28" s="9">
        <v>0</v>
      </c>
      <c r="DF28" s="17"/>
      <c r="DG28" s="17"/>
      <c r="DH28" s="17"/>
    </row>
    <row r="29" spans="1:112" s="3" customFormat="1" ht="15.75" x14ac:dyDescent="0.2">
      <c r="A29" s="18" t="s">
        <v>22</v>
      </c>
      <c r="B29" s="25">
        <v>42</v>
      </c>
      <c r="C29" s="19">
        <v>39</v>
      </c>
      <c r="D29" s="20" t="s">
        <v>16</v>
      </c>
      <c r="E29" s="54">
        <f t="shared" si="30"/>
        <v>0</v>
      </c>
      <c r="F29" s="8">
        <f t="shared" si="31"/>
        <v>0</v>
      </c>
      <c r="G29" s="8">
        <f t="shared" si="32"/>
        <v>0</v>
      </c>
      <c r="H29" s="8">
        <f t="shared" si="33"/>
        <v>0</v>
      </c>
      <c r="I29" s="54">
        <f t="shared" si="63"/>
        <v>0</v>
      </c>
      <c r="J29" s="8">
        <f t="shared" si="64"/>
        <v>0</v>
      </c>
      <c r="K29" s="8">
        <f t="shared" si="65"/>
        <v>0</v>
      </c>
      <c r="L29" s="8">
        <f t="shared" si="66"/>
        <v>0</v>
      </c>
      <c r="M29" s="54">
        <f t="shared" si="71"/>
        <v>0</v>
      </c>
      <c r="N29" s="8">
        <f t="shared" si="72"/>
        <v>0</v>
      </c>
      <c r="O29" s="8">
        <f t="shared" si="73"/>
        <v>0</v>
      </c>
      <c r="P29" s="8">
        <f t="shared" si="74"/>
        <v>0</v>
      </c>
      <c r="Q29" s="5">
        <f t="shared" si="3"/>
        <v>0</v>
      </c>
      <c r="R29" s="10"/>
      <c r="S29" s="10"/>
      <c r="T29" s="10"/>
      <c r="U29" s="5">
        <f t="shared" si="4"/>
        <v>0</v>
      </c>
      <c r="V29" s="10"/>
      <c r="W29" s="10"/>
      <c r="X29" s="10"/>
      <c r="Y29" s="5">
        <f t="shared" si="5"/>
        <v>0</v>
      </c>
      <c r="Z29" s="10"/>
      <c r="AA29" s="10"/>
      <c r="AB29" s="10"/>
      <c r="AC29" s="5">
        <f t="shared" si="6"/>
        <v>0</v>
      </c>
      <c r="AD29" s="10"/>
      <c r="AE29" s="10"/>
      <c r="AF29" s="10"/>
      <c r="AG29" s="5">
        <f t="shared" si="7"/>
        <v>0</v>
      </c>
      <c r="AH29" s="10"/>
      <c r="AI29" s="10"/>
      <c r="AJ29" s="10"/>
      <c r="AK29" s="5">
        <f t="shared" si="8"/>
        <v>0</v>
      </c>
      <c r="AL29" s="10"/>
      <c r="AM29" s="10"/>
      <c r="AN29" s="10"/>
      <c r="AO29" s="5">
        <f t="shared" si="9"/>
        <v>0</v>
      </c>
      <c r="AP29" s="10"/>
      <c r="AQ29" s="10"/>
      <c r="AR29" s="10"/>
      <c r="AS29" s="5">
        <f t="shared" si="10"/>
        <v>0</v>
      </c>
      <c r="AT29" s="10"/>
      <c r="AU29" s="10"/>
      <c r="AV29" s="10"/>
      <c r="AW29" s="5">
        <f t="shared" si="11"/>
        <v>0</v>
      </c>
      <c r="AX29" s="10"/>
      <c r="AY29" s="10"/>
      <c r="AZ29" s="10"/>
      <c r="BA29" s="5">
        <f t="shared" si="12"/>
        <v>0</v>
      </c>
      <c r="BB29" s="10"/>
      <c r="BC29" s="10"/>
      <c r="BD29" s="10"/>
      <c r="BE29" s="5">
        <f t="shared" si="13"/>
        <v>0</v>
      </c>
      <c r="BF29" s="10"/>
      <c r="BG29" s="10"/>
      <c r="BH29" s="10"/>
      <c r="BI29" s="5">
        <f t="shared" si="14"/>
        <v>0</v>
      </c>
      <c r="BJ29" s="10"/>
      <c r="BK29" s="10"/>
      <c r="BL29" s="10"/>
      <c r="BM29" s="5">
        <f t="shared" si="15"/>
        <v>0</v>
      </c>
      <c r="BN29" s="10"/>
      <c r="BO29" s="10"/>
      <c r="BP29" s="10"/>
      <c r="BQ29" s="5">
        <f t="shared" si="16"/>
        <v>0</v>
      </c>
      <c r="BR29" s="10"/>
      <c r="BS29" s="10"/>
      <c r="BT29" s="10"/>
      <c r="BU29" s="5">
        <f t="shared" si="17"/>
        <v>0</v>
      </c>
      <c r="BV29" s="10"/>
      <c r="BW29" s="10"/>
      <c r="BX29" s="10"/>
      <c r="BY29" s="5">
        <f t="shared" si="18"/>
        <v>0</v>
      </c>
      <c r="BZ29" s="10"/>
      <c r="CA29" s="10"/>
      <c r="CB29" s="10"/>
      <c r="CC29" s="5">
        <f t="shared" si="19"/>
        <v>0</v>
      </c>
      <c r="CD29" s="10"/>
      <c r="CE29" s="10"/>
      <c r="CF29" s="10"/>
      <c r="CG29" s="5">
        <f t="shared" si="20"/>
        <v>0</v>
      </c>
      <c r="CH29" s="10"/>
      <c r="CI29" s="10"/>
      <c r="CJ29" s="10"/>
      <c r="CK29" s="5">
        <f t="shared" si="21"/>
        <v>0</v>
      </c>
      <c r="CL29" s="10"/>
      <c r="CM29" s="10"/>
      <c r="CN29" s="10"/>
      <c r="CO29" s="5">
        <f t="shared" si="23"/>
        <v>0</v>
      </c>
      <c r="CP29" s="10"/>
      <c r="CQ29" s="10"/>
      <c r="CR29" s="10"/>
      <c r="CS29" s="5">
        <f t="shared" si="25"/>
        <v>0</v>
      </c>
      <c r="CT29" s="10"/>
      <c r="CU29" s="10"/>
      <c r="CV29" s="10"/>
      <c r="CW29" s="9">
        <v>0</v>
      </c>
      <c r="CX29" s="17"/>
      <c r="CY29" s="17"/>
      <c r="CZ29" s="17"/>
      <c r="DA29" s="9">
        <v>0</v>
      </c>
      <c r="DB29" s="17"/>
      <c r="DC29" s="17"/>
      <c r="DD29" s="17"/>
      <c r="DE29" s="9">
        <v>0</v>
      </c>
      <c r="DF29" s="17"/>
      <c r="DG29" s="17"/>
      <c r="DH29" s="17"/>
    </row>
    <row r="30" spans="1:112" s="3" customFormat="1" ht="17.25" customHeight="1" x14ac:dyDescent="0.2">
      <c r="A30" s="18" t="s">
        <v>37</v>
      </c>
      <c r="B30" s="4">
        <v>42</v>
      </c>
      <c r="C30" s="7">
        <v>52</v>
      </c>
      <c r="D30" s="16" t="s">
        <v>35</v>
      </c>
      <c r="E30" s="54">
        <f t="shared" si="30"/>
        <v>174290</v>
      </c>
      <c r="F30" s="8">
        <f t="shared" si="31"/>
        <v>70766</v>
      </c>
      <c r="G30" s="8">
        <f t="shared" si="32"/>
        <v>54767</v>
      </c>
      <c r="H30" s="8">
        <f t="shared" si="33"/>
        <v>48757</v>
      </c>
      <c r="I30" s="54">
        <f t="shared" si="63"/>
        <v>225000</v>
      </c>
      <c r="J30" s="8">
        <f t="shared" si="64"/>
        <v>101666</v>
      </c>
      <c r="K30" s="8">
        <f t="shared" si="65"/>
        <v>61667</v>
      </c>
      <c r="L30" s="8">
        <f t="shared" si="66"/>
        <v>61667</v>
      </c>
      <c r="M30" s="54">
        <f t="shared" si="71"/>
        <v>167704</v>
      </c>
      <c r="N30" s="8">
        <f t="shared" si="72"/>
        <v>77104</v>
      </c>
      <c r="O30" s="8">
        <f t="shared" si="73"/>
        <v>51300</v>
      </c>
      <c r="P30" s="8">
        <f t="shared" si="74"/>
        <v>39300</v>
      </c>
      <c r="Q30" s="5">
        <f t="shared" si="3"/>
        <v>9000</v>
      </c>
      <c r="R30" s="36">
        <v>9000</v>
      </c>
      <c r="S30" s="10"/>
      <c r="T30" s="17"/>
      <c r="U30" s="5">
        <f t="shared" si="4"/>
        <v>10000</v>
      </c>
      <c r="V30" s="36">
        <v>10000</v>
      </c>
      <c r="W30" s="10"/>
      <c r="X30" s="17"/>
      <c r="Y30" s="5">
        <f t="shared" si="5"/>
        <v>30000</v>
      </c>
      <c r="Z30" s="36">
        <v>30000</v>
      </c>
      <c r="AA30" s="10"/>
      <c r="AB30" s="17"/>
      <c r="AC30" s="5">
        <f t="shared" si="6"/>
        <v>5400</v>
      </c>
      <c r="AD30" s="10">
        <v>1800</v>
      </c>
      <c r="AE30" s="10">
        <v>1800</v>
      </c>
      <c r="AF30" s="10">
        <v>1800</v>
      </c>
      <c r="AG30" s="5">
        <f t="shared" si="7"/>
        <v>3000</v>
      </c>
      <c r="AH30" s="10">
        <v>1000</v>
      </c>
      <c r="AI30" s="10">
        <v>1000</v>
      </c>
      <c r="AJ30" s="10">
        <v>1000</v>
      </c>
      <c r="AK30" s="5">
        <f t="shared" si="8"/>
        <v>9000</v>
      </c>
      <c r="AL30" s="10">
        <v>3000</v>
      </c>
      <c r="AM30" s="10">
        <v>3000</v>
      </c>
      <c r="AN30" s="10">
        <v>3000</v>
      </c>
      <c r="AO30" s="5">
        <f t="shared" si="9"/>
        <v>15000</v>
      </c>
      <c r="AP30" s="41">
        <v>5000</v>
      </c>
      <c r="AQ30" s="41">
        <v>5000</v>
      </c>
      <c r="AR30" s="41">
        <v>5000</v>
      </c>
      <c r="AS30" s="5">
        <f t="shared" si="10"/>
        <v>20000</v>
      </c>
      <c r="AT30" s="41">
        <v>7000</v>
      </c>
      <c r="AU30" s="41">
        <v>7000</v>
      </c>
      <c r="AV30" s="41">
        <v>6000</v>
      </c>
      <c r="AW30" s="5">
        <f t="shared" si="11"/>
        <v>30000</v>
      </c>
      <c r="AX30" s="41">
        <v>10000</v>
      </c>
      <c r="AY30" s="41">
        <v>10000</v>
      </c>
      <c r="AZ30" s="41">
        <v>10000</v>
      </c>
      <c r="BA30" s="5">
        <f t="shared" si="12"/>
        <v>16304</v>
      </c>
      <c r="BB30" s="10">
        <v>16304</v>
      </c>
      <c r="BC30" s="10"/>
      <c r="BD30" s="10"/>
      <c r="BE30" s="5">
        <f t="shared" si="13"/>
        <v>6000</v>
      </c>
      <c r="BF30" s="47">
        <v>6000</v>
      </c>
      <c r="BG30" s="47"/>
      <c r="BH30" s="47"/>
      <c r="BI30" s="5">
        <f t="shared" si="14"/>
        <v>10000</v>
      </c>
      <c r="BJ30" s="47">
        <v>10000</v>
      </c>
      <c r="BK30" s="47"/>
      <c r="BL30" s="47"/>
      <c r="BM30" s="5">
        <f t="shared" si="15"/>
        <v>14000</v>
      </c>
      <c r="BN30" s="10">
        <v>5000</v>
      </c>
      <c r="BO30" s="10">
        <f>5000-500</f>
        <v>4500</v>
      </c>
      <c r="BP30" s="10">
        <f>5000-500</f>
        <v>4500</v>
      </c>
      <c r="BQ30" s="5">
        <f t="shared" si="16"/>
        <v>20600</v>
      </c>
      <c r="BR30" s="23">
        <v>6870</v>
      </c>
      <c r="BS30" s="23">
        <v>6870</v>
      </c>
      <c r="BT30" s="23">
        <v>6860</v>
      </c>
      <c r="BU30" s="5">
        <f t="shared" si="17"/>
        <v>21000</v>
      </c>
      <c r="BV30" s="23">
        <v>7000</v>
      </c>
      <c r="BW30" s="23">
        <v>7000</v>
      </c>
      <c r="BX30" s="23">
        <v>7000</v>
      </c>
      <c r="BY30" s="5">
        <f t="shared" si="18"/>
        <v>30000</v>
      </c>
      <c r="BZ30" s="44">
        <v>10000</v>
      </c>
      <c r="CA30" s="44">
        <v>10000</v>
      </c>
      <c r="CB30" s="44">
        <v>10000</v>
      </c>
      <c r="CC30" s="5">
        <f t="shared" si="19"/>
        <v>14690</v>
      </c>
      <c r="CD30" s="44">
        <v>4896</v>
      </c>
      <c r="CE30" s="44">
        <v>4897</v>
      </c>
      <c r="CF30" s="44">
        <v>4897</v>
      </c>
      <c r="CG30" s="5">
        <f t="shared" si="20"/>
        <v>20000</v>
      </c>
      <c r="CH30" s="44">
        <v>6666</v>
      </c>
      <c r="CI30" s="44">
        <f>CH30+1</f>
        <v>6667</v>
      </c>
      <c r="CJ30" s="44">
        <f>CI30</f>
        <v>6667</v>
      </c>
      <c r="CK30" s="5">
        <f t="shared" si="21"/>
        <v>78000</v>
      </c>
      <c r="CL30" s="10">
        <v>30000</v>
      </c>
      <c r="CM30" s="10">
        <v>30000</v>
      </c>
      <c r="CN30" s="10">
        <v>18000</v>
      </c>
      <c r="CO30" s="5">
        <f t="shared" si="23"/>
        <v>100000</v>
      </c>
      <c r="CP30" s="56">
        <v>35000</v>
      </c>
      <c r="CQ30" s="56">
        <v>35000</v>
      </c>
      <c r="CR30" s="56">
        <v>30000</v>
      </c>
      <c r="CS30" s="5">
        <f t="shared" si="25"/>
        <v>105000</v>
      </c>
      <c r="CT30" s="56">
        <v>35000</v>
      </c>
      <c r="CU30" s="56">
        <v>35000</v>
      </c>
      <c r="CV30" s="56">
        <v>35000</v>
      </c>
      <c r="CW30" s="9">
        <v>0</v>
      </c>
      <c r="CX30" s="10"/>
      <c r="CY30" s="17"/>
      <c r="CZ30" s="17"/>
      <c r="DA30" s="9">
        <v>0</v>
      </c>
      <c r="DB30" s="10"/>
      <c r="DC30" s="17"/>
      <c r="DD30" s="17"/>
      <c r="DE30" s="9">
        <v>0</v>
      </c>
      <c r="DF30" s="10"/>
      <c r="DG30" s="17"/>
      <c r="DH30" s="17"/>
    </row>
    <row r="31" spans="1:112" s="3" customFormat="1" ht="15.75" x14ac:dyDescent="0.2">
      <c r="A31" s="33" t="s">
        <v>38</v>
      </c>
      <c r="B31" s="4">
        <v>42</v>
      </c>
      <c r="C31" s="7">
        <v>52</v>
      </c>
      <c r="D31" s="16" t="s">
        <v>36</v>
      </c>
      <c r="E31" s="54">
        <f t="shared" si="30"/>
        <v>12500</v>
      </c>
      <c r="F31" s="8">
        <f t="shared" si="31"/>
        <v>5500</v>
      </c>
      <c r="G31" s="8">
        <f t="shared" si="32"/>
        <v>5000</v>
      </c>
      <c r="H31" s="8">
        <f t="shared" si="33"/>
        <v>2000</v>
      </c>
      <c r="I31" s="54">
        <f t="shared" si="63"/>
        <v>24200</v>
      </c>
      <c r="J31" s="8">
        <f t="shared" si="64"/>
        <v>11200</v>
      </c>
      <c r="K31" s="8">
        <f t="shared" si="65"/>
        <v>9000</v>
      </c>
      <c r="L31" s="8">
        <f t="shared" si="66"/>
        <v>4000</v>
      </c>
      <c r="M31" s="54">
        <f t="shared" si="71"/>
        <v>7300</v>
      </c>
      <c r="N31" s="8">
        <f t="shared" si="72"/>
        <v>3800</v>
      </c>
      <c r="O31" s="8">
        <f t="shared" si="73"/>
        <v>2300</v>
      </c>
      <c r="P31" s="8">
        <f t="shared" si="74"/>
        <v>1700</v>
      </c>
      <c r="Q31" s="5">
        <f t="shared" si="3"/>
        <v>1000</v>
      </c>
      <c r="R31" s="36">
        <v>1000</v>
      </c>
      <c r="S31" s="17"/>
      <c r="T31" s="17"/>
      <c r="U31" s="5">
        <f t="shared" si="4"/>
        <v>1500</v>
      </c>
      <c r="V31" s="36">
        <v>1500</v>
      </c>
      <c r="W31" s="17"/>
      <c r="X31" s="17"/>
      <c r="Y31" s="5">
        <f t="shared" si="5"/>
        <v>5000</v>
      </c>
      <c r="Z31" s="36">
        <v>5000</v>
      </c>
      <c r="AA31" s="17"/>
      <c r="AB31" s="17"/>
      <c r="AC31" s="5">
        <f t="shared" si="6"/>
        <v>1500</v>
      </c>
      <c r="AD31" s="10">
        <v>500</v>
      </c>
      <c r="AE31" s="10">
        <v>500</v>
      </c>
      <c r="AF31" s="10">
        <v>500</v>
      </c>
      <c r="AG31" s="5">
        <f t="shared" si="7"/>
        <v>1500</v>
      </c>
      <c r="AH31" s="10">
        <v>500</v>
      </c>
      <c r="AI31" s="10">
        <v>500</v>
      </c>
      <c r="AJ31" s="10">
        <v>500</v>
      </c>
      <c r="AK31" s="5">
        <f t="shared" si="8"/>
        <v>3000</v>
      </c>
      <c r="AL31" s="10">
        <v>1000</v>
      </c>
      <c r="AM31" s="10">
        <v>1000</v>
      </c>
      <c r="AN31" s="10">
        <v>1000</v>
      </c>
      <c r="AO31" s="5">
        <f t="shared" si="9"/>
        <v>2000</v>
      </c>
      <c r="AP31" s="41">
        <v>500</v>
      </c>
      <c r="AQ31" s="41">
        <v>800</v>
      </c>
      <c r="AR31" s="41">
        <v>700</v>
      </c>
      <c r="AS31" s="5">
        <f t="shared" si="10"/>
        <v>2000</v>
      </c>
      <c r="AT31" s="41">
        <v>1000</v>
      </c>
      <c r="AU31" s="41">
        <v>500</v>
      </c>
      <c r="AV31" s="41">
        <v>500</v>
      </c>
      <c r="AW31" s="5">
        <f t="shared" si="11"/>
        <v>4500</v>
      </c>
      <c r="AX31" s="41">
        <v>1500</v>
      </c>
      <c r="AY31" s="41">
        <v>1500</v>
      </c>
      <c r="AZ31" s="41">
        <v>1500</v>
      </c>
      <c r="BA31" s="5">
        <f t="shared" si="12"/>
        <v>800</v>
      </c>
      <c r="BB31" s="10">
        <v>800</v>
      </c>
      <c r="BC31" s="10"/>
      <c r="BD31" s="10"/>
      <c r="BE31" s="5">
        <f t="shared" si="13"/>
        <v>1500</v>
      </c>
      <c r="BF31" s="47">
        <v>1500</v>
      </c>
      <c r="BG31" s="47"/>
      <c r="BH31" s="47"/>
      <c r="BI31" s="5">
        <f t="shared" si="14"/>
        <v>2200</v>
      </c>
      <c r="BJ31" s="47">
        <v>2200</v>
      </c>
      <c r="BK31" s="47"/>
      <c r="BL31" s="47"/>
      <c r="BM31" s="5">
        <f t="shared" si="15"/>
        <v>1500</v>
      </c>
      <c r="BN31" s="10">
        <v>500</v>
      </c>
      <c r="BO31" s="10">
        <v>500</v>
      </c>
      <c r="BP31" s="10">
        <v>500</v>
      </c>
      <c r="BQ31" s="5">
        <f t="shared" si="16"/>
        <v>3000</v>
      </c>
      <c r="BR31" s="23">
        <v>1000</v>
      </c>
      <c r="BS31" s="23">
        <v>1000</v>
      </c>
      <c r="BT31" s="23">
        <v>1000</v>
      </c>
      <c r="BU31" s="5">
        <f t="shared" si="17"/>
        <v>4500</v>
      </c>
      <c r="BV31" s="23">
        <v>1500</v>
      </c>
      <c r="BW31" s="23">
        <v>1500</v>
      </c>
      <c r="BX31" s="23">
        <v>1500</v>
      </c>
      <c r="BY31" s="5">
        <f t="shared" si="18"/>
        <v>0</v>
      </c>
      <c r="BZ31" s="10"/>
      <c r="CA31" s="10"/>
      <c r="CB31" s="10"/>
      <c r="CC31" s="5">
        <f t="shared" si="19"/>
        <v>0</v>
      </c>
      <c r="CD31" s="10"/>
      <c r="CE31" s="10"/>
      <c r="CF31" s="10"/>
      <c r="CG31" s="5">
        <f t="shared" si="20"/>
        <v>0</v>
      </c>
      <c r="CH31" s="10"/>
      <c r="CI31" s="10"/>
      <c r="CJ31" s="10"/>
      <c r="CK31" s="5">
        <f t="shared" si="21"/>
        <v>500</v>
      </c>
      <c r="CL31" s="10">
        <v>500</v>
      </c>
      <c r="CM31" s="10"/>
      <c r="CN31" s="10"/>
      <c r="CO31" s="5">
        <f t="shared" si="23"/>
        <v>3000</v>
      </c>
      <c r="CP31" s="56"/>
      <c r="CQ31" s="56">
        <v>3000</v>
      </c>
      <c r="CR31" s="58"/>
      <c r="CS31" s="5">
        <f t="shared" si="25"/>
        <v>5000</v>
      </c>
      <c r="CT31" s="56"/>
      <c r="CU31" s="56">
        <v>5000</v>
      </c>
      <c r="CV31" s="58"/>
      <c r="CW31" s="9">
        <v>0</v>
      </c>
      <c r="CX31" s="10"/>
      <c r="CY31" s="17"/>
      <c r="CZ31" s="17"/>
      <c r="DA31" s="9">
        <v>0</v>
      </c>
      <c r="DB31" s="10"/>
      <c r="DC31" s="17"/>
      <c r="DD31" s="17"/>
      <c r="DE31" s="9">
        <v>0</v>
      </c>
      <c r="DF31" s="10"/>
      <c r="DG31" s="17"/>
      <c r="DH31" s="17"/>
    </row>
    <row r="32" spans="1:112" s="3" customFormat="1" ht="18.75" x14ac:dyDescent="0.25">
      <c r="A32" s="15" t="s">
        <v>79</v>
      </c>
      <c r="B32" s="4">
        <v>42</v>
      </c>
      <c r="C32" s="7">
        <v>52</v>
      </c>
      <c r="D32" s="16" t="s">
        <v>34</v>
      </c>
      <c r="E32" s="54">
        <f t="shared" si="30"/>
        <v>15000</v>
      </c>
      <c r="F32" s="8">
        <f t="shared" si="31"/>
        <v>5000</v>
      </c>
      <c r="G32" s="8">
        <f t="shared" si="32"/>
        <v>5000</v>
      </c>
      <c r="H32" s="8">
        <f t="shared" si="33"/>
        <v>5000</v>
      </c>
      <c r="I32" s="54">
        <f t="shared" ref="I32" si="80">+Y32+AK32+AW32+BI32+BU32+CG32+CS32+DE32</f>
        <v>18000</v>
      </c>
      <c r="J32" s="8">
        <f t="shared" ref="J32" si="81">+Z32+AL32+AX32+BJ32+BV32+CH32+CT32+DF32</f>
        <v>6000</v>
      </c>
      <c r="K32" s="8">
        <f t="shared" ref="K32" si="82">+AA32+AM32+AY32+BK32+BW32+CI32+CU32+DG32</f>
        <v>6000</v>
      </c>
      <c r="L32" s="8">
        <f t="shared" ref="L32" si="83">+AB32+AN32+AZ32+BL32+BX32+CJ32+CV32+DH32</f>
        <v>6000</v>
      </c>
      <c r="M32" s="54">
        <f t="shared" ref="M32" si="84">Q32+AC32+AO32+BA32+BM32+BY32+CK32+CW32</f>
        <v>0</v>
      </c>
      <c r="N32" s="8">
        <f t="shared" ref="N32" si="85">R32+AD32+AP32+BB32+BN32+BZ32+CL32+CX32</f>
        <v>0</v>
      </c>
      <c r="O32" s="8">
        <f t="shared" ref="O32" si="86">S32+AE32+AQ32+BC32+BO32+CA32+CL32+CY32</f>
        <v>0</v>
      </c>
      <c r="P32" s="8">
        <f t="shared" ref="P32" si="87">T32+AF32+AR32+BD32+BP32+CB32+CN32+CZ32</f>
        <v>0</v>
      </c>
      <c r="Q32" s="5">
        <f t="shared" ref="Q32" si="88">R32+S32+T32</f>
        <v>0</v>
      </c>
      <c r="R32" s="10"/>
      <c r="S32" s="17"/>
      <c r="T32" s="17"/>
      <c r="U32" s="5">
        <f t="shared" si="4"/>
        <v>0</v>
      </c>
      <c r="V32" s="10"/>
      <c r="W32" s="17"/>
      <c r="X32" s="17"/>
      <c r="Y32" s="5">
        <f t="shared" ref="Y32" si="89">Z32+AA32+AB32</f>
        <v>0</v>
      </c>
      <c r="Z32" s="10"/>
      <c r="AA32" s="17"/>
      <c r="AB32" s="17"/>
      <c r="AC32" s="5">
        <f t="shared" ref="AC32" si="90">AD32+AE32+AF32</f>
        <v>0</v>
      </c>
      <c r="AD32" s="10"/>
      <c r="AE32" s="17"/>
      <c r="AF32" s="17"/>
      <c r="AG32" s="5">
        <f t="shared" si="7"/>
        <v>0</v>
      </c>
      <c r="AH32" s="10"/>
      <c r="AI32" s="17"/>
      <c r="AJ32" s="17"/>
      <c r="AK32" s="5">
        <f t="shared" ref="AK32" si="91">AL32+AM32+AN32</f>
        <v>0</v>
      </c>
      <c r="AL32" s="10"/>
      <c r="AM32" s="17"/>
      <c r="AN32" s="17"/>
      <c r="AO32" s="5">
        <f t="shared" ref="AO32" si="92">AP32+AQ32+AR32</f>
        <v>0</v>
      </c>
      <c r="AP32" s="10"/>
      <c r="AQ32" s="10"/>
      <c r="AR32" s="10"/>
      <c r="AS32" s="5">
        <f t="shared" si="10"/>
        <v>0</v>
      </c>
      <c r="AT32" s="10"/>
      <c r="AU32" s="10"/>
      <c r="AV32" s="10"/>
      <c r="AW32" s="5">
        <f t="shared" ref="AW32" si="93">AX32+AY32+AZ32</f>
        <v>0</v>
      </c>
      <c r="AX32" s="10"/>
      <c r="AY32" s="10"/>
      <c r="AZ32" s="10"/>
      <c r="BA32" s="5">
        <f t="shared" ref="BA32" si="94">BB32+BC32+BD32</f>
        <v>0</v>
      </c>
      <c r="BB32" s="10"/>
      <c r="BC32" s="10"/>
      <c r="BD32" s="10"/>
      <c r="BE32" s="5">
        <f t="shared" si="13"/>
        <v>0</v>
      </c>
      <c r="BF32" s="10"/>
      <c r="BG32" s="10"/>
      <c r="BH32" s="10"/>
      <c r="BI32" s="5">
        <f t="shared" ref="BI32" si="95">BJ32+BK32+BL32</f>
        <v>0</v>
      </c>
      <c r="BJ32" s="47"/>
      <c r="BK32" s="47"/>
      <c r="BL32" s="47"/>
      <c r="BM32" s="5">
        <f t="shared" ref="BM32" si="96">BN32+BO32+BP32</f>
        <v>0</v>
      </c>
      <c r="BN32" s="23"/>
      <c r="BO32" s="23"/>
      <c r="BP32" s="23"/>
      <c r="BQ32" s="5">
        <f t="shared" si="16"/>
        <v>15000</v>
      </c>
      <c r="BR32" s="23">
        <v>5000</v>
      </c>
      <c r="BS32" s="23">
        <v>5000</v>
      </c>
      <c r="BT32" s="23">
        <v>5000</v>
      </c>
      <c r="BU32" s="5">
        <f t="shared" ref="BU32" si="97">BV32+BW32+BX32</f>
        <v>18000</v>
      </c>
      <c r="BV32" s="23">
        <v>6000</v>
      </c>
      <c r="BW32" s="23">
        <v>6000</v>
      </c>
      <c r="BX32" s="23">
        <v>6000</v>
      </c>
      <c r="BY32" s="5">
        <f t="shared" ref="BY32" si="98">BZ32+CA32+CB32</f>
        <v>0</v>
      </c>
      <c r="BZ32" s="44"/>
      <c r="CA32" s="44"/>
      <c r="CB32" s="44"/>
      <c r="CC32" s="5">
        <f t="shared" si="19"/>
        <v>0</v>
      </c>
      <c r="CD32" s="44"/>
      <c r="CE32" s="44"/>
      <c r="CF32" s="44"/>
      <c r="CG32" s="5">
        <f t="shared" ref="CG32" si="99">CH32+CI32+CJ32</f>
        <v>0</v>
      </c>
      <c r="CH32" s="44"/>
      <c r="CI32" s="44"/>
      <c r="CJ32" s="44"/>
      <c r="CK32" s="5">
        <f t="shared" ref="CK32" si="100">CL32+CM32+CN32</f>
        <v>0</v>
      </c>
      <c r="CL32" s="10"/>
      <c r="CM32" s="10"/>
      <c r="CN32" s="10"/>
      <c r="CO32" s="5">
        <f t="shared" si="23"/>
        <v>0</v>
      </c>
      <c r="CP32" s="10"/>
      <c r="CQ32" s="10"/>
      <c r="CR32" s="10"/>
      <c r="CS32" s="5">
        <f t="shared" ref="CS32" si="101">CT32+CU32+CV32</f>
        <v>0</v>
      </c>
      <c r="CT32" s="10"/>
      <c r="CU32" s="10"/>
      <c r="CV32" s="10"/>
      <c r="CW32" s="9">
        <v>0</v>
      </c>
      <c r="CX32" s="10"/>
      <c r="CY32" s="17"/>
      <c r="CZ32" s="17"/>
      <c r="DA32" s="9">
        <v>0</v>
      </c>
      <c r="DB32" s="10"/>
      <c r="DC32" s="17"/>
      <c r="DD32" s="17"/>
      <c r="DE32" s="9">
        <v>0</v>
      </c>
      <c r="DF32" s="10"/>
      <c r="DG32" s="17"/>
      <c r="DH32" s="17"/>
    </row>
    <row r="33" spans="1:112" s="3" customFormat="1" ht="18.75" x14ac:dyDescent="0.2">
      <c r="A33" s="33" t="s">
        <v>48</v>
      </c>
      <c r="B33" s="4">
        <v>42</v>
      </c>
      <c r="C33" s="7">
        <v>52</v>
      </c>
      <c r="D33" s="16" t="s">
        <v>44</v>
      </c>
      <c r="E33" s="54">
        <f t="shared" si="30"/>
        <v>273500</v>
      </c>
      <c r="F33" s="8">
        <f t="shared" si="31"/>
        <v>91500</v>
      </c>
      <c r="G33" s="8">
        <f t="shared" si="32"/>
        <v>91500</v>
      </c>
      <c r="H33" s="8">
        <f t="shared" si="33"/>
        <v>90500</v>
      </c>
      <c r="I33" s="54">
        <f t="shared" si="63"/>
        <v>331200</v>
      </c>
      <c r="J33" s="8">
        <f t="shared" si="64"/>
        <v>110800</v>
      </c>
      <c r="K33" s="8">
        <f t="shared" si="65"/>
        <v>110800</v>
      </c>
      <c r="L33" s="8">
        <f t="shared" si="66"/>
        <v>109600</v>
      </c>
      <c r="M33" s="54">
        <f t="shared" si="71"/>
        <v>240550</v>
      </c>
      <c r="N33" s="8">
        <f t="shared" si="72"/>
        <v>85150</v>
      </c>
      <c r="O33" s="8">
        <f t="shared" si="73"/>
        <v>85150</v>
      </c>
      <c r="P33" s="8">
        <f t="shared" si="74"/>
        <v>70250</v>
      </c>
      <c r="Q33" s="5">
        <f t="shared" si="3"/>
        <v>0</v>
      </c>
      <c r="R33" s="10"/>
      <c r="S33" s="17"/>
      <c r="T33" s="17"/>
      <c r="U33" s="5">
        <f t="shared" si="4"/>
        <v>0</v>
      </c>
      <c r="V33" s="10"/>
      <c r="W33" s="17"/>
      <c r="X33" s="17"/>
      <c r="Y33" s="5">
        <f t="shared" si="5"/>
        <v>0</v>
      </c>
      <c r="Z33" s="10"/>
      <c r="AA33" s="17"/>
      <c r="AB33" s="17"/>
      <c r="AC33" s="5">
        <f t="shared" si="6"/>
        <v>0</v>
      </c>
      <c r="AD33" s="10"/>
      <c r="AE33" s="17"/>
      <c r="AF33" s="17"/>
      <c r="AG33" s="5">
        <f t="shared" si="7"/>
        <v>0</v>
      </c>
      <c r="AH33" s="10"/>
      <c r="AI33" s="17"/>
      <c r="AJ33" s="17"/>
      <c r="AK33" s="5">
        <f t="shared" si="8"/>
        <v>0</v>
      </c>
      <c r="AL33" s="10"/>
      <c r="AM33" s="17"/>
      <c r="AN33" s="17"/>
      <c r="AO33" s="5">
        <f t="shared" si="9"/>
        <v>0</v>
      </c>
      <c r="AP33" s="10"/>
      <c r="AQ33" s="10"/>
      <c r="AR33" s="10"/>
      <c r="AS33" s="5">
        <f t="shared" si="10"/>
        <v>0</v>
      </c>
      <c r="AT33" s="10"/>
      <c r="AU33" s="10"/>
      <c r="AV33" s="10"/>
      <c r="AW33" s="5">
        <f t="shared" si="11"/>
        <v>0</v>
      </c>
      <c r="AX33" s="10"/>
      <c r="AY33" s="10"/>
      <c r="AZ33" s="10"/>
      <c r="BA33" s="5">
        <f t="shared" si="12"/>
        <v>0</v>
      </c>
      <c r="BB33" s="10"/>
      <c r="BC33" s="10"/>
      <c r="BD33" s="10"/>
      <c r="BE33" s="5">
        <f t="shared" si="13"/>
        <v>0</v>
      </c>
      <c r="BF33" s="10"/>
      <c r="BG33" s="10"/>
      <c r="BH33" s="10"/>
      <c r="BI33" s="5">
        <f t="shared" si="14"/>
        <v>0</v>
      </c>
      <c r="BJ33" s="47"/>
      <c r="BK33" s="47"/>
      <c r="BL33" s="47"/>
      <c r="BM33" s="5">
        <f t="shared" si="15"/>
        <v>100000</v>
      </c>
      <c r="BN33" s="23">
        <v>38300</v>
      </c>
      <c r="BO33" s="23">
        <v>38300</v>
      </c>
      <c r="BP33" s="23">
        <v>23400</v>
      </c>
      <c r="BQ33" s="5">
        <f t="shared" si="16"/>
        <v>101000</v>
      </c>
      <c r="BR33" s="23">
        <v>34000</v>
      </c>
      <c r="BS33" s="23">
        <v>34000</v>
      </c>
      <c r="BT33" s="23">
        <v>33000</v>
      </c>
      <c r="BU33" s="5">
        <f t="shared" si="17"/>
        <v>121200</v>
      </c>
      <c r="BV33" s="23">
        <f>+BR33*1.2</f>
        <v>40800</v>
      </c>
      <c r="BW33" s="23">
        <f t="shared" ref="BW33:BX33" si="102">+BS33*1.2</f>
        <v>40800</v>
      </c>
      <c r="BX33" s="23">
        <f t="shared" si="102"/>
        <v>39600</v>
      </c>
      <c r="BY33" s="5">
        <f t="shared" si="18"/>
        <v>140550</v>
      </c>
      <c r="BZ33" s="44">
        <v>46850</v>
      </c>
      <c r="CA33" s="44">
        <v>46850</v>
      </c>
      <c r="CB33" s="44">
        <v>46850</v>
      </c>
      <c r="CC33" s="5">
        <f t="shared" si="19"/>
        <v>172500</v>
      </c>
      <c r="CD33" s="44">
        <v>57500</v>
      </c>
      <c r="CE33" s="44">
        <v>57500</v>
      </c>
      <c r="CF33" s="44">
        <v>57500</v>
      </c>
      <c r="CG33" s="5">
        <f t="shared" si="20"/>
        <v>210000</v>
      </c>
      <c r="CH33" s="44">
        <v>70000</v>
      </c>
      <c r="CI33" s="44">
        <f>CH33</f>
        <v>70000</v>
      </c>
      <c r="CJ33" s="44">
        <f>CI33</f>
        <v>70000</v>
      </c>
      <c r="CK33" s="5">
        <f t="shared" si="21"/>
        <v>0</v>
      </c>
      <c r="CL33" s="10"/>
      <c r="CM33" s="10"/>
      <c r="CN33" s="10"/>
      <c r="CO33" s="5">
        <f t="shared" si="23"/>
        <v>0</v>
      </c>
      <c r="CP33" s="10"/>
      <c r="CQ33" s="10"/>
      <c r="CR33" s="10"/>
      <c r="CS33" s="5">
        <f t="shared" si="25"/>
        <v>0</v>
      </c>
      <c r="CT33" s="10"/>
      <c r="CU33" s="10"/>
      <c r="CV33" s="10"/>
      <c r="CW33" s="9">
        <v>0</v>
      </c>
      <c r="CX33" s="10"/>
      <c r="CY33" s="17"/>
      <c r="CZ33" s="17"/>
      <c r="DA33" s="9">
        <v>0</v>
      </c>
      <c r="DB33" s="10"/>
      <c r="DC33" s="17"/>
      <c r="DD33" s="17"/>
      <c r="DE33" s="9">
        <v>0</v>
      </c>
      <c r="DF33" s="10"/>
      <c r="DG33" s="17"/>
      <c r="DH33" s="17"/>
    </row>
    <row r="34" spans="1:112" s="2" customFormat="1" ht="18.75" x14ac:dyDescent="0.25">
      <c r="A34" s="21" t="s">
        <v>23</v>
      </c>
      <c r="B34" s="4">
        <v>42</v>
      </c>
      <c r="C34" s="7">
        <v>52</v>
      </c>
      <c r="D34" s="16" t="s">
        <v>24</v>
      </c>
      <c r="E34" s="54">
        <f t="shared" si="30"/>
        <v>601000</v>
      </c>
      <c r="F34" s="8">
        <f t="shared" si="31"/>
        <v>279000</v>
      </c>
      <c r="G34" s="8">
        <f t="shared" si="32"/>
        <v>161000</v>
      </c>
      <c r="H34" s="8">
        <f t="shared" si="33"/>
        <v>161000</v>
      </c>
      <c r="I34" s="54">
        <f t="shared" si="63"/>
        <v>685000</v>
      </c>
      <c r="J34" s="8">
        <f t="shared" si="64"/>
        <v>314000</v>
      </c>
      <c r="K34" s="8">
        <f t="shared" si="65"/>
        <v>188000</v>
      </c>
      <c r="L34" s="8">
        <f t="shared" si="66"/>
        <v>183000</v>
      </c>
      <c r="M34" s="54">
        <f t="shared" si="71"/>
        <v>511100</v>
      </c>
      <c r="N34" s="8">
        <f t="shared" si="72"/>
        <v>261900</v>
      </c>
      <c r="O34" s="8">
        <f t="shared" si="73"/>
        <v>127100</v>
      </c>
      <c r="P34" s="8">
        <f t="shared" si="74"/>
        <v>122100</v>
      </c>
      <c r="Q34" s="5">
        <f t="shared" si="3"/>
        <v>111000</v>
      </c>
      <c r="R34" s="35">
        <v>111000</v>
      </c>
      <c r="S34" s="10"/>
      <c r="T34" s="10"/>
      <c r="U34" s="5">
        <f t="shared" si="4"/>
        <v>116000</v>
      </c>
      <c r="V34" s="35">
        <v>116000</v>
      </c>
      <c r="W34" s="10"/>
      <c r="X34" s="10"/>
      <c r="Y34" s="5">
        <f t="shared" si="5"/>
        <v>125000</v>
      </c>
      <c r="Z34" s="35">
        <v>125000</v>
      </c>
      <c r="AA34" s="10"/>
      <c r="AB34" s="10"/>
      <c r="AC34" s="5">
        <f t="shared" si="6"/>
        <v>300</v>
      </c>
      <c r="AD34" s="39">
        <v>100</v>
      </c>
      <c r="AE34" s="39">
        <v>100</v>
      </c>
      <c r="AF34" s="39">
        <v>100</v>
      </c>
      <c r="AG34" s="5">
        <f t="shared" si="7"/>
        <v>0</v>
      </c>
      <c r="AH34" s="39"/>
      <c r="AI34" s="39"/>
      <c r="AJ34" s="39"/>
      <c r="AK34" s="5">
        <f t="shared" si="8"/>
        <v>0</v>
      </c>
      <c r="AL34" s="39"/>
      <c r="AM34" s="39"/>
      <c r="AN34" s="39"/>
      <c r="AO34" s="5">
        <f t="shared" si="9"/>
        <v>75000</v>
      </c>
      <c r="AP34" s="41">
        <v>25000</v>
      </c>
      <c r="AQ34" s="41">
        <v>25000</v>
      </c>
      <c r="AR34" s="41">
        <v>25000</v>
      </c>
      <c r="AS34" s="5">
        <f t="shared" si="10"/>
        <v>60000</v>
      </c>
      <c r="AT34" s="41">
        <v>20000</v>
      </c>
      <c r="AU34" s="41">
        <v>20000</v>
      </c>
      <c r="AV34" s="41">
        <v>20000</v>
      </c>
      <c r="AW34" s="5">
        <f t="shared" si="11"/>
        <v>60000</v>
      </c>
      <c r="AX34" s="41">
        <v>20000</v>
      </c>
      <c r="AY34" s="41">
        <v>20000</v>
      </c>
      <c r="AZ34" s="41">
        <v>20000</v>
      </c>
      <c r="BA34" s="5">
        <f t="shared" si="12"/>
        <v>8800</v>
      </c>
      <c r="BB34" s="47">
        <v>8800</v>
      </c>
      <c r="BC34" s="47"/>
      <c r="BD34" s="47"/>
      <c r="BE34" s="5">
        <f t="shared" si="13"/>
        <v>15000</v>
      </c>
      <c r="BF34" s="47">
        <v>5000</v>
      </c>
      <c r="BG34" s="47">
        <v>5000</v>
      </c>
      <c r="BH34" s="47">
        <v>5000</v>
      </c>
      <c r="BI34" s="5">
        <f t="shared" si="14"/>
        <v>25000</v>
      </c>
      <c r="BJ34" s="47">
        <v>10000</v>
      </c>
      <c r="BK34" s="47">
        <v>10000</v>
      </c>
      <c r="BL34" s="47">
        <v>5000</v>
      </c>
      <c r="BM34" s="5">
        <f t="shared" si="15"/>
        <v>160000</v>
      </c>
      <c r="BN34" s="23">
        <f>55000+5000+5000</f>
        <v>65000</v>
      </c>
      <c r="BO34" s="23">
        <f>55000-5000</f>
        <v>50000</v>
      </c>
      <c r="BP34" s="23">
        <f>50000-5000</f>
        <v>45000</v>
      </c>
      <c r="BQ34" s="5">
        <f t="shared" si="16"/>
        <v>220000</v>
      </c>
      <c r="BR34" s="23">
        <v>74000</v>
      </c>
      <c r="BS34" s="23">
        <v>73000</v>
      </c>
      <c r="BT34" s="23">
        <v>73000</v>
      </c>
      <c r="BU34" s="5">
        <f t="shared" si="17"/>
        <v>220000</v>
      </c>
      <c r="BV34" s="23">
        <v>74000</v>
      </c>
      <c r="BW34" s="23">
        <v>73000</v>
      </c>
      <c r="BX34" s="23">
        <v>73000</v>
      </c>
      <c r="BY34" s="5">
        <f>BZ34+CA34+CB34</f>
        <v>156000</v>
      </c>
      <c r="BZ34" s="44">
        <v>52000</v>
      </c>
      <c r="CA34" s="44">
        <v>52000</v>
      </c>
      <c r="CB34" s="44">
        <v>52000</v>
      </c>
      <c r="CC34" s="5">
        <f>CD34+CE34+CF34</f>
        <v>190000</v>
      </c>
      <c r="CD34" s="44">
        <v>64000</v>
      </c>
      <c r="CE34" s="44">
        <v>63000</v>
      </c>
      <c r="CF34" s="44">
        <v>63000</v>
      </c>
      <c r="CG34" s="5">
        <f>CH34+CI34+CJ34</f>
        <v>255000</v>
      </c>
      <c r="CH34" s="44">
        <v>85000</v>
      </c>
      <c r="CI34" s="44">
        <v>85000</v>
      </c>
      <c r="CJ34" s="44">
        <v>85000</v>
      </c>
      <c r="CK34" s="5">
        <f t="shared" si="21"/>
        <v>0</v>
      </c>
      <c r="CL34" s="10"/>
      <c r="CM34" s="10"/>
      <c r="CN34" s="10"/>
      <c r="CO34" s="5">
        <f t="shared" si="23"/>
        <v>0</v>
      </c>
      <c r="CP34" s="10"/>
      <c r="CQ34" s="10"/>
      <c r="CR34" s="10"/>
      <c r="CS34" s="5">
        <f t="shared" si="25"/>
        <v>0</v>
      </c>
      <c r="CT34" s="10"/>
      <c r="CU34" s="10"/>
      <c r="CV34" s="10"/>
      <c r="CW34" s="9">
        <v>0</v>
      </c>
      <c r="CX34" s="10"/>
      <c r="CY34" s="10"/>
      <c r="CZ34" s="10"/>
      <c r="DA34" s="9">
        <v>0</v>
      </c>
      <c r="DB34" s="10"/>
      <c r="DC34" s="10"/>
      <c r="DD34" s="10"/>
      <c r="DE34" s="9">
        <v>0</v>
      </c>
      <c r="DF34" s="10"/>
      <c r="DG34" s="10"/>
      <c r="DH34" s="10"/>
    </row>
    <row r="35" spans="1:112" s="2" customFormat="1" ht="18.75" x14ac:dyDescent="0.25">
      <c r="A35" s="21" t="s">
        <v>61</v>
      </c>
      <c r="B35" s="4">
        <v>42</v>
      </c>
      <c r="C35" s="7">
        <v>52</v>
      </c>
      <c r="D35" s="16" t="s">
        <v>60</v>
      </c>
      <c r="E35" s="54">
        <f t="shared" si="30"/>
        <v>282000</v>
      </c>
      <c r="F35" s="8">
        <f t="shared" si="31"/>
        <v>111500</v>
      </c>
      <c r="G35" s="8">
        <f t="shared" si="32"/>
        <v>85500</v>
      </c>
      <c r="H35" s="8">
        <f t="shared" si="33"/>
        <v>85000</v>
      </c>
      <c r="I35" s="54">
        <f t="shared" si="63"/>
        <v>330000</v>
      </c>
      <c r="J35" s="8">
        <f t="shared" si="64"/>
        <v>110000</v>
      </c>
      <c r="K35" s="8">
        <f t="shared" si="65"/>
        <v>110000</v>
      </c>
      <c r="L35" s="8">
        <f t="shared" si="66"/>
        <v>110000</v>
      </c>
      <c r="M35" s="54">
        <f t="shared" si="71"/>
        <v>174000</v>
      </c>
      <c r="N35" s="8">
        <f t="shared" si="72"/>
        <v>64000</v>
      </c>
      <c r="O35" s="8">
        <f t="shared" si="73"/>
        <v>56000</v>
      </c>
      <c r="P35" s="8">
        <f t="shared" si="74"/>
        <v>54000</v>
      </c>
      <c r="Q35" s="5">
        <f t="shared" si="3"/>
        <v>0</v>
      </c>
      <c r="R35" s="35"/>
      <c r="S35" s="10"/>
      <c r="T35" s="10"/>
      <c r="U35" s="5">
        <f t="shared" si="4"/>
        <v>0</v>
      </c>
      <c r="V35" s="35"/>
      <c r="W35" s="10"/>
      <c r="X35" s="10"/>
      <c r="Y35" s="5">
        <f t="shared" si="5"/>
        <v>0</v>
      </c>
      <c r="Z35" s="35"/>
      <c r="AA35" s="10"/>
      <c r="AB35" s="10"/>
      <c r="AC35" s="5">
        <f t="shared" si="6"/>
        <v>9000</v>
      </c>
      <c r="AD35" s="39">
        <v>3000</v>
      </c>
      <c r="AE35" s="39">
        <v>3000</v>
      </c>
      <c r="AF35" s="39">
        <v>3000</v>
      </c>
      <c r="AG35" s="5">
        <f t="shared" si="7"/>
        <v>37000</v>
      </c>
      <c r="AH35" s="55">
        <v>13000</v>
      </c>
      <c r="AI35" s="55">
        <v>12000</v>
      </c>
      <c r="AJ35" s="55">
        <v>12000</v>
      </c>
      <c r="AK35" s="5">
        <f t="shared" si="8"/>
        <v>60000</v>
      </c>
      <c r="AL35" s="55">
        <v>20000</v>
      </c>
      <c r="AM35" s="55">
        <v>20000</v>
      </c>
      <c r="AN35" s="55">
        <v>20000</v>
      </c>
      <c r="AO35" s="5">
        <f t="shared" si="9"/>
        <v>63000</v>
      </c>
      <c r="AP35" s="41">
        <v>25000</v>
      </c>
      <c r="AQ35" s="41">
        <v>20000</v>
      </c>
      <c r="AR35" s="41">
        <v>18000</v>
      </c>
      <c r="AS35" s="5">
        <f t="shared" si="10"/>
        <v>100000</v>
      </c>
      <c r="AT35" s="41">
        <v>50000</v>
      </c>
      <c r="AU35" s="41">
        <v>25000</v>
      </c>
      <c r="AV35" s="41">
        <v>25000</v>
      </c>
      <c r="AW35" s="5">
        <f t="shared" si="11"/>
        <v>90000</v>
      </c>
      <c r="AX35" s="41">
        <v>30000</v>
      </c>
      <c r="AY35" s="41">
        <v>30000</v>
      </c>
      <c r="AZ35" s="41">
        <v>30000</v>
      </c>
      <c r="BA35" s="5">
        <f t="shared" si="12"/>
        <v>45000</v>
      </c>
      <c r="BB35" s="47">
        <v>15000</v>
      </c>
      <c r="BC35" s="47">
        <v>15000</v>
      </c>
      <c r="BD35" s="47">
        <v>15000</v>
      </c>
      <c r="BE35" s="5">
        <f t="shared" si="13"/>
        <v>45000</v>
      </c>
      <c r="BF35" s="47">
        <v>15000</v>
      </c>
      <c r="BG35" s="47">
        <v>15000</v>
      </c>
      <c r="BH35" s="47">
        <v>15000</v>
      </c>
      <c r="BI35" s="5">
        <f t="shared" si="14"/>
        <v>60000</v>
      </c>
      <c r="BJ35" s="47">
        <v>20000</v>
      </c>
      <c r="BK35" s="47">
        <v>20000</v>
      </c>
      <c r="BL35" s="47">
        <v>20000</v>
      </c>
      <c r="BM35" s="5">
        <f t="shared" si="15"/>
        <v>18000</v>
      </c>
      <c r="BN35" s="23">
        <f>6000+1000+1000</f>
        <v>8000</v>
      </c>
      <c r="BO35" s="23">
        <f>6000-1000</f>
        <v>5000</v>
      </c>
      <c r="BP35" s="23">
        <f>6000-1000</f>
        <v>5000</v>
      </c>
      <c r="BQ35" s="5">
        <f t="shared" si="16"/>
        <v>35000</v>
      </c>
      <c r="BR35" s="23">
        <v>12000</v>
      </c>
      <c r="BS35" s="23">
        <v>12000</v>
      </c>
      <c r="BT35" s="23">
        <v>11000</v>
      </c>
      <c r="BU35" s="5">
        <f t="shared" si="17"/>
        <v>45000</v>
      </c>
      <c r="BV35" s="23">
        <v>15000</v>
      </c>
      <c r="BW35" s="23">
        <v>15000</v>
      </c>
      <c r="BX35" s="23">
        <v>15000</v>
      </c>
      <c r="BY35" s="5">
        <f>BZ35+CA35+CB35</f>
        <v>39000</v>
      </c>
      <c r="BZ35" s="45">
        <v>13000</v>
      </c>
      <c r="CA35" s="45">
        <v>13000</v>
      </c>
      <c r="CB35" s="45">
        <v>13000</v>
      </c>
      <c r="CC35" s="5">
        <f>CD35+CE35+CF35</f>
        <v>65000</v>
      </c>
      <c r="CD35" s="45">
        <v>21500</v>
      </c>
      <c r="CE35" s="45">
        <v>21500</v>
      </c>
      <c r="CF35" s="45">
        <v>22000</v>
      </c>
      <c r="CG35" s="5">
        <f>CH35+CI35+CJ35</f>
        <v>75000</v>
      </c>
      <c r="CH35" s="45">
        <v>25000</v>
      </c>
      <c r="CI35" s="45">
        <v>25000</v>
      </c>
      <c r="CJ35" s="45">
        <v>25000</v>
      </c>
      <c r="CK35" s="5">
        <f t="shared" si="21"/>
        <v>0</v>
      </c>
      <c r="CL35" s="10"/>
      <c r="CM35" s="10"/>
      <c r="CN35" s="10"/>
      <c r="CO35" s="5">
        <f t="shared" si="23"/>
        <v>0</v>
      </c>
      <c r="CP35" s="10"/>
      <c r="CQ35" s="10"/>
      <c r="CR35" s="10"/>
      <c r="CS35" s="5">
        <f t="shared" si="25"/>
        <v>0</v>
      </c>
      <c r="CT35" s="10"/>
      <c r="CU35" s="10"/>
      <c r="CV35" s="10"/>
      <c r="CW35" s="9">
        <v>0</v>
      </c>
      <c r="CX35" s="10"/>
      <c r="CY35" s="10"/>
      <c r="CZ35" s="10"/>
      <c r="DA35" s="9">
        <v>0</v>
      </c>
      <c r="DB35" s="10"/>
      <c r="DC35" s="10"/>
      <c r="DD35" s="10"/>
      <c r="DE35" s="9">
        <v>0</v>
      </c>
      <c r="DF35" s="10"/>
      <c r="DG35" s="10"/>
      <c r="DH35" s="10"/>
    </row>
    <row r="36" spans="1:112" s="2" customFormat="1" ht="18.75" x14ac:dyDescent="0.25">
      <c r="A36" s="21" t="s">
        <v>58</v>
      </c>
      <c r="B36" s="4">
        <v>42</v>
      </c>
      <c r="C36" s="7">
        <v>52</v>
      </c>
      <c r="D36" s="16" t="s">
        <v>59</v>
      </c>
      <c r="E36" s="54">
        <f t="shared" si="30"/>
        <v>427570</v>
      </c>
      <c r="F36" s="8">
        <f t="shared" si="31"/>
        <v>208680</v>
      </c>
      <c r="G36" s="8">
        <f t="shared" si="32"/>
        <v>121240</v>
      </c>
      <c r="H36" s="8">
        <f t="shared" si="33"/>
        <v>97650</v>
      </c>
      <c r="I36" s="54">
        <f t="shared" si="63"/>
        <v>523750</v>
      </c>
      <c r="J36" s="8">
        <f t="shared" si="64"/>
        <v>177050</v>
      </c>
      <c r="K36" s="8">
        <f t="shared" si="65"/>
        <v>175850</v>
      </c>
      <c r="L36" s="8">
        <f t="shared" si="66"/>
        <v>170850</v>
      </c>
      <c r="M36" s="54">
        <f t="shared" si="71"/>
        <v>357093</v>
      </c>
      <c r="N36" s="8">
        <f t="shared" si="72"/>
        <v>165397</v>
      </c>
      <c r="O36" s="8">
        <f t="shared" si="73"/>
        <v>121363</v>
      </c>
      <c r="P36" s="8">
        <f t="shared" si="74"/>
        <v>70333</v>
      </c>
      <c r="Q36" s="5">
        <f t="shared" si="3"/>
        <v>0</v>
      </c>
      <c r="R36" s="35"/>
      <c r="S36" s="10"/>
      <c r="T36" s="10"/>
      <c r="U36" s="5">
        <f t="shared" si="4"/>
        <v>0</v>
      </c>
      <c r="V36" s="35"/>
      <c r="W36" s="10"/>
      <c r="X36" s="10"/>
      <c r="Y36" s="5">
        <f t="shared" si="5"/>
        <v>0</v>
      </c>
      <c r="Z36" s="35"/>
      <c r="AA36" s="10"/>
      <c r="AB36" s="10"/>
      <c r="AC36" s="5">
        <f t="shared" si="6"/>
        <v>30093</v>
      </c>
      <c r="AD36" s="39">
        <v>10063</v>
      </c>
      <c r="AE36" s="39">
        <v>10030</v>
      </c>
      <c r="AF36" s="39">
        <v>10000</v>
      </c>
      <c r="AG36" s="5">
        <f t="shared" si="7"/>
        <v>113570</v>
      </c>
      <c r="AH36" s="55">
        <v>39980</v>
      </c>
      <c r="AI36" s="55">
        <v>38540</v>
      </c>
      <c r="AJ36" s="55">
        <v>35050</v>
      </c>
      <c r="AK36" s="5">
        <f t="shared" si="8"/>
        <v>225750</v>
      </c>
      <c r="AL36" s="55">
        <v>75250</v>
      </c>
      <c r="AM36" s="55">
        <v>75250</v>
      </c>
      <c r="AN36" s="55">
        <v>75250</v>
      </c>
      <c r="AO36" s="5">
        <f t="shared" si="9"/>
        <v>249000</v>
      </c>
      <c r="AP36" s="41">
        <v>100000</v>
      </c>
      <c r="AQ36" s="41">
        <v>100000</v>
      </c>
      <c r="AR36" s="41">
        <v>49000</v>
      </c>
      <c r="AS36" s="5">
        <f t="shared" si="10"/>
        <v>200000</v>
      </c>
      <c r="AT36" s="41">
        <v>100000</v>
      </c>
      <c r="AU36" s="41">
        <v>60000</v>
      </c>
      <c r="AV36" s="41">
        <v>40000</v>
      </c>
      <c r="AW36" s="5">
        <f t="shared" si="11"/>
        <v>150000</v>
      </c>
      <c r="AX36" s="41">
        <v>50000</v>
      </c>
      <c r="AY36" s="41">
        <v>50000</v>
      </c>
      <c r="AZ36" s="41">
        <v>50000</v>
      </c>
      <c r="BA36" s="5">
        <f t="shared" si="12"/>
        <v>41000</v>
      </c>
      <c r="BB36" s="47">
        <v>41000</v>
      </c>
      <c r="BC36" s="47"/>
      <c r="BD36" s="47"/>
      <c r="BE36" s="5">
        <f t="shared" si="13"/>
        <v>45000</v>
      </c>
      <c r="BF36" s="47">
        <v>45000</v>
      </c>
      <c r="BG36" s="47"/>
      <c r="BH36" s="47"/>
      <c r="BI36" s="5">
        <f t="shared" si="14"/>
        <v>55000</v>
      </c>
      <c r="BJ36" s="47">
        <v>20000</v>
      </c>
      <c r="BK36" s="47">
        <v>20000</v>
      </c>
      <c r="BL36" s="47">
        <v>15000</v>
      </c>
      <c r="BM36" s="5">
        <f t="shared" si="15"/>
        <v>12000</v>
      </c>
      <c r="BN36" s="23">
        <f>4000+1000+1000</f>
        <v>6000</v>
      </c>
      <c r="BO36" s="23">
        <f>4000-1000</f>
        <v>3000</v>
      </c>
      <c r="BP36" s="23">
        <f>4000-1000</f>
        <v>3000</v>
      </c>
      <c r="BQ36" s="5">
        <f t="shared" si="16"/>
        <v>40000</v>
      </c>
      <c r="BR36" s="23">
        <v>14000</v>
      </c>
      <c r="BS36" s="23">
        <v>13000</v>
      </c>
      <c r="BT36" s="23">
        <v>13000</v>
      </c>
      <c r="BU36" s="5">
        <f t="shared" si="17"/>
        <v>48000</v>
      </c>
      <c r="BV36" s="23">
        <f>+BR36*1.2</f>
        <v>16800</v>
      </c>
      <c r="BW36" s="23">
        <f t="shared" ref="BW36:BX36" si="103">+BS36*1.2</f>
        <v>15600</v>
      </c>
      <c r="BX36" s="23">
        <f t="shared" si="103"/>
        <v>15600</v>
      </c>
      <c r="BY36" s="5">
        <f>BZ36+CA36+CB36</f>
        <v>25000</v>
      </c>
      <c r="BZ36" s="45">
        <v>8334</v>
      </c>
      <c r="CA36" s="45">
        <v>8333</v>
      </c>
      <c r="CB36" s="45">
        <v>8333</v>
      </c>
      <c r="CC36" s="5">
        <f>CD36+CE36+CF36</f>
        <v>29000</v>
      </c>
      <c r="CD36" s="45">
        <v>9700</v>
      </c>
      <c r="CE36" s="45">
        <v>9700</v>
      </c>
      <c r="CF36" s="45">
        <v>9600</v>
      </c>
      <c r="CG36" s="5">
        <f>CH36+CI36+CJ36</f>
        <v>45000</v>
      </c>
      <c r="CH36" s="45">
        <v>15000</v>
      </c>
      <c r="CI36" s="45">
        <v>15000</v>
      </c>
      <c r="CJ36" s="45">
        <v>15000</v>
      </c>
      <c r="CK36" s="5">
        <f t="shared" si="21"/>
        <v>0</v>
      </c>
      <c r="CL36" s="10"/>
      <c r="CM36" s="10"/>
      <c r="CN36" s="10"/>
      <c r="CO36" s="5">
        <f t="shared" si="23"/>
        <v>0</v>
      </c>
      <c r="CP36" s="10"/>
      <c r="CQ36" s="10"/>
      <c r="CR36" s="10"/>
      <c r="CS36" s="5">
        <f t="shared" si="25"/>
        <v>0</v>
      </c>
      <c r="CT36" s="10"/>
      <c r="CU36" s="10"/>
      <c r="CV36" s="10"/>
      <c r="CW36" s="9">
        <v>0</v>
      </c>
      <c r="CX36" s="10"/>
      <c r="CY36" s="10"/>
      <c r="CZ36" s="10"/>
      <c r="DA36" s="9">
        <v>0</v>
      </c>
      <c r="DB36" s="10"/>
      <c r="DC36" s="10"/>
      <c r="DD36" s="10"/>
      <c r="DE36" s="9">
        <v>0</v>
      </c>
      <c r="DF36" s="10"/>
      <c r="DG36" s="10"/>
      <c r="DH36" s="10"/>
    </row>
    <row r="37" spans="1:112" s="2" customFormat="1" ht="18.75" x14ac:dyDescent="0.25">
      <c r="A37" s="21" t="s">
        <v>63</v>
      </c>
      <c r="B37" s="4">
        <v>42</v>
      </c>
      <c r="C37" s="7">
        <v>52</v>
      </c>
      <c r="D37" s="16" t="s">
        <v>62</v>
      </c>
      <c r="E37" s="54">
        <f t="shared" si="30"/>
        <v>75348</v>
      </c>
      <c r="F37" s="8">
        <f t="shared" si="31"/>
        <v>25268</v>
      </c>
      <c r="G37" s="8">
        <f t="shared" si="32"/>
        <v>25198</v>
      </c>
      <c r="H37" s="8">
        <f t="shared" si="33"/>
        <v>24882</v>
      </c>
      <c r="I37" s="54">
        <f t="shared" si="63"/>
        <v>104617.60000000001</v>
      </c>
      <c r="J37" s="8">
        <f t="shared" si="64"/>
        <v>36681.599999999999</v>
      </c>
      <c r="K37" s="8">
        <f t="shared" si="65"/>
        <v>36597.599999999999</v>
      </c>
      <c r="L37" s="8">
        <f t="shared" si="66"/>
        <v>31338.400000000001</v>
      </c>
      <c r="M37" s="54">
        <f t="shared" si="71"/>
        <v>43690</v>
      </c>
      <c r="N37" s="8">
        <f t="shared" si="72"/>
        <v>16230</v>
      </c>
      <c r="O37" s="8">
        <f t="shared" si="73"/>
        <v>14730</v>
      </c>
      <c r="P37" s="8">
        <f t="shared" si="74"/>
        <v>12730</v>
      </c>
      <c r="Q37" s="5">
        <f t="shared" si="3"/>
        <v>0</v>
      </c>
      <c r="R37" s="35"/>
      <c r="S37" s="10"/>
      <c r="T37" s="10"/>
      <c r="U37" s="5">
        <f t="shared" si="4"/>
        <v>0</v>
      </c>
      <c r="V37" s="35"/>
      <c r="W37" s="10"/>
      <c r="X37" s="10"/>
      <c r="Y37" s="5">
        <f t="shared" si="5"/>
        <v>0</v>
      </c>
      <c r="Z37" s="35"/>
      <c r="AA37" s="10"/>
      <c r="AB37" s="10"/>
      <c r="AC37" s="5">
        <f t="shared" si="6"/>
        <v>690</v>
      </c>
      <c r="AD37" s="39">
        <v>230</v>
      </c>
      <c r="AE37" s="39">
        <v>230</v>
      </c>
      <c r="AF37" s="39">
        <v>230</v>
      </c>
      <c r="AG37" s="5">
        <f t="shared" si="7"/>
        <v>1348</v>
      </c>
      <c r="AH37" s="55">
        <v>568</v>
      </c>
      <c r="AI37" s="55">
        <v>498</v>
      </c>
      <c r="AJ37" s="55">
        <v>282</v>
      </c>
      <c r="AK37" s="5">
        <f t="shared" si="8"/>
        <v>1617.6</v>
      </c>
      <c r="AL37" s="55">
        <f>+AH37*1.2</f>
        <v>681.6</v>
      </c>
      <c r="AM37" s="55">
        <f t="shared" ref="AM37:AN37" si="104">+AI37*1.2</f>
        <v>597.6</v>
      </c>
      <c r="AN37" s="55">
        <f t="shared" si="104"/>
        <v>338.4</v>
      </c>
      <c r="AO37" s="5">
        <f t="shared" si="9"/>
        <v>13000</v>
      </c>
      <c r="AP37" s="41">
        <v>5000</v>
      </c>
      <c r="AQ37" s="41">
        <v>5000</v>
      </c>
      <c r="AR37" s="41">
        <v>3000</v>
      </c>
      <c r="AS37" s="5">
        <f t="shared" si="10"/>
        <v>9000</v>
      </c>
      <c r="AT37" s="41">
        <v>3000</v>
      </c>
      <c r="AU37" s="41">
        <v>3000</v>
      </c>
      <c r="AV37" s="41">
        <v>3000</v>
      </c>
      <c r="AW37" s="5">
        <f t="shared" si="11"/>
        <v>12000</v>
      </c>
      <c r="AX37" s="41">
        <v>4000</v>
      </c>
      <c r="AY37" s="41">
        <v>4000</v>
      </c>
      <c r="AZ37" s="41">
        <v>4000</v>
      </c>
      <c r="BA37" s="5">
        <f t="shared" si="12"/>
        <v>15000</v>
      </c>
      <c r="BB37" s="47">
        <v>5000</v>
      </c>
      <c r="BC37" s="47">
        <v>5000</v>
      </c>
      <c r="BD37" s="47">
        <v>5000</v>
      </c>
      <c r="BE37" s="5">
        <f t="shared" si="13"/>
        <v>30000</v>
      </c>
      <c r="BF37" s="47">
        <v>10000</v>
      </c>
      <c r="BG37" s="47">
        <v>10000</v>
      </c>
      <c r="BH37" s="47">
        <v>10000</v>
      </c>
      <c r="BI37" s="5">
        <f t="shared" si="14"/>
        <v>40000</v>
      </c>
      <c r="BJ37" s="47">
        <v>15000</v>
      </c>
      <c r="BK37" s="47">
        <v>15000</v>
      </c>
      <c r="BL37" s="47">
        <v>10000</v>
      </c>
      <c r="BM37" s="5">
        <f t="shared" si="15"/>
        <v>6000</v>
      </c>
      <c r="BN37" s="23">
        <f>2000+500+500</f>
        <v>3000</v>
      </c>
      <c r="BO37" s="23">
        <f>2000-500</f>
        <v>1500</v>
      </c>
      <c r="BP37" s="23">
        <f>2000-500</f>
        <v>1500</v>
      </c>
      <c r="BQ37" s="5">
        <f t="shared" si="16"/>
        <v>15000</v>
      </c>
      <c r="BR37" s="23">
        <v>5000</v>
      </c>
      <c r="BS37" s="23">
        <v>5000</v>
      </c>
      <c r="BT37" s="23">
        <v>5000</v>
      </c>
      <c r="BU37" s="5">
        <f t="shared" si="17"/>
        <v>21000</v>
      </c>
      <c r="BV37" s="23">
        <v>7000</v>
      </c>
      <c r="BW37" s="23">
        <v>7000</v>
      </c>
      <c r="BX37" s="23">
        <v>7000</v>
      </c>
      <c r="BY37" s="5">
        <f>BZ37+CA37+CB37</f>
        <v>9000</v>
      </c>
      <c r="BZ37" s="45">
        <v>3000</v>
      </c>
      <c r="CA37" s="45">
        <v>3000</v>
      </c>
      <c r="CB37" s="45">
        <v>3000</v>
      </c>
      <c r="CC37" s="5">
        <f>CD37+CE37+CF37</f>
        <v>20000</v>
      </c>
      <c r="CD37" s="45">
        <v>6700</v>
      </c>
      <c r="CE37" s="45">
        <v>6700</v>
      </c>
      <c r="CF37" s="45">
        <v>6600</v>
      </c>
      <c r="CG37" s="5">
        <f>CH37+CI37+CJ37</f>
        <v>30000</v>
      </c>
      <c r="CH37" s="45">
        <v>10000</v>
      </c>
      <c r="CI37" s="45">
        <f t="shared" ref="CI37:CJ37" si="105">CH37</f>
        <v>10000</v>
      </c>
      <c r="CJ37" s="45">
        <f t="shared" si="105"/>
        <v>10000</v>
      </c>
      <c r="CK37" s="5">
        <f t="shared" si="21"/>
        <v>0</v>
      </c>
      <c r="CL37" s="10"/>
      <c r="CM37" s="10"/>
      <c r="CN37" s="10"/>
      <c r="CO37" s="5">
        <f t="shared" si="23"/>
        <v>0</v>
      </c>
      <c r="CP37" s="10"/>
      <c r="CQ37" s="10"/>
      <c r="CR37" s="10"/>
      <c r="CS37" s="5">
        <f t="shared" si="25"/>
        <v>0</v>
      </c>
      <c r="CT37" s="10"/>
      <c r="CU37" s="10"/>
      <c r="CV37" s="10"/>
      <c r="CW37" s="9">
        <v>0</v>
      </c>
      <c r="CX37" s="10"/>
      <c r="CY37" s="10"/>
      <c r="CZ37" s="10"/>
      <c r="DA37" s="9">
        <v>0</v>
      </c>
      <c r="DB37" s="10"/>
      <c r="DC37" s="10"/>
      <c r="DD37" s="10"/>
      <c r="DE37" s="9">
        <v>0</v>
      </c>
      <c r="DF37" s="10"/>
      <c r="DG37" s="10"/>
      <c r="DH37" s="10"/>
    </row>
    <row r="38" spans="1:112" s="2" customFormat="1" ht="15.75" x14ac:dyDescent="0.25">
      <c r="A38" s="15" t="s">
        <v>25</v>
      </c>
      <c r="B38" s="4">
        <v>42</v>
      </c>
      <c r="C38" s="7">
        <v>52</v>
      </c>
      <c r="D38" s="16" t="s">
        <v>26</v>
      </c>
      <c r="E38" s="54">
        <f t="shared" si="30"/>
        <v>5000</v>
      </c>
      <c r="F38" s="8">
        <f t="shared" si="31"/>
        <v>5000</v>
      </c>
      <c r="G38" s="8">
        <f t="shared" si="32"/>
        <v>0</v>
      </c>
      <c r="H38" s="8">
        <f t="shared" si="33"/>
        <v>0</v>
      </c>
      <c r="I38" s="54">
        <f t="shared" si="63"/>
        <v>32500</v>
      </c>
      <c r="J38" s="8">
        <f t="shared" si="64"/>
        <v>3100</v>
      </c>
      <c r="K38" s="8">
        <f t="shared" si="65"/>
        <v>9200</v>
      </c>
      <c r="L38" s="8">
        <f t="shared" si="66"/>
        <v>20200</v>
      </c>
      <c r="M38" s="54">
        <f t="shared" si="71"/>
        <v>28000</v>
      </c>
      <c r="N38" s="8">
        <f t="shared" si="72"/>
        <v>3000</v>
      </c>
      <c r="O38" s="8">
        <f t="shared" si="73"/>
        <v>6000</v>
      </c>
      <c r="P38" s="8">
        <f t="shared" si="74"/>
        <v>19000</v>
      </c>
      <c r="Q38" s="5">
        <f t="shared" si="3"/>
        <v>0</v>
      </c>
      <c r="R38" s="10"/>
      <c r="S38" s="10"/>
      <c r="T38" s="10"/>
      <c r="U38" s="5">
        <f t="shared" si="4"/>
        <v>0</v>
      </c>
      <c r="V38" s="10"/>
      <c r="W38" s="10"/>
      <c r="X38" s="10"/>
      <c r="Y38" s="5">
        <f t="shared" si="5"/>
        <v>0</v>
      </c>
      <c r="Z38" s="10"/>
      <c r="AA38" s="10"/>
      <c r="AB38" s="10"/>
      <c r="AC38" s="5">
        <f t="shared" si="6"/>
        <v>28000</v>
      </c>
      <c r="AD38" s="39">
        <v>3000</v>
      </c>
      <c r="AE38" s="39">
        <v>6000</v>
      </c>
      <c r="AF38" s="39">
        <v>19000</v>
      </c>
      <c r="AG38" s="5">
        <f t="shared" si="7"/>
        <v>5000</v>
      </c>
      <c r="AH38" s="55">
        <v>5000</v>
      </c>
      <c r="AI38" s="55"/>
      <c r="AJ38" s="55"/>
      <c r="AK38" s="5">
        <f t="shared" si="8"/>
        <v>32500</v>
      </c>
      <c r="AL38" s="66">
        <v>3100</v>
      </c>
      <c r="AM38" s="66">
        <v>9200</v>
      </c>
      <c r="AN38" s="66">
        <v>20200</v>
      </c>
      <c r="AO38" s="5">
        <f t="shared" si="9"/>
        <v>0</v>
      </c>
      <c r="AP38" s="10"/>
      <c r="AQ38" s="10"/>
      <c r="AR38" s="10"/>
      <c r="AS38" s="5">
        <f t="shared" si="10"/>
        <v>0</v>
      </c>
      <c r="AT38" s="10"/>
      <c r="AU38" s="10"/>
      <c r="AV38" s="10"/>
      <c r="AW38" s="5">
        <f t="shared" si="11"/>
        <v>0</v>
      </c>
      <c r="AX38" s="67"/>
      <c r="AY38" s="67"/>
      <c r="AZ38" s="67"/>
      <c r="BA38" s="5">
        <f t="shared" si="12"/>
        <v>0</v>
      </c>
      <c r="BB38" s="47"/>
      <c r="BC38" s="47"/>
      <c r="BD38" s="47"/>
      <c r="BE38" s="5">
        <f t="shared" si="13"/>
        <v>0</v>
      </c>
      <c r="BF38" s="47"/>
      <c r="BG38" s="47"/>
      <c r="BH38" s="47"/>
      <c r="BI38" s="5">
        <f t="shared" si="14"/>
        <v>0</v>
      </c>
      <c r="BJ38" s="47"/>
      <c r="BK38" s="47"/>
      <c r="BL38" s="47"/>
      <c r="BM38" s="5">
        <f t="shared" si="15"/>
        <v>0</v>
      </c>
      <c r="BN38" s="10"/>
      <c r="BO38" s="10"/>
      <c r="BP38" s="10"/>
      <c r="BQ38" s="5">
        <f t="shared" si="16"/>
        <v>0</v>
      </c>
      <c r="BR38" s="10"/>
      <c r="BS38" s="10"/>
      <c r="BT38" s="10"/>
      <c r="BU38" s="5">
        <f t="shared" si="17"/>
        <v>0</v>
      </c>
      <c r="BV38" s="10"/>
      <c r="BW38" s="10"/>
      <c r="BX38" s="10"/>
      <c r="BY38" s="5">
        <f t="shared" ref="BY38:BY49" si="106">BZ38+CA38+CB38</f>
        <v>0</v>
      </c>
      <c r="BZ38" s="10"/>
      <c r="CA38" s="10"/>
      <c r="CB38" s="10"/>
      <c r="CC38" s="5">
        <f t="shared" ref="CC38:CC46" si="107">CD38+CE38+CF38</f>
        <v>0</v>
      </c>
      <c r="CD38" s="10"/>
      <c r="CE38" s="10"/>
      <c r="CF38" s="10"/>
      <c r="CG38" s="5">
        <f t="shared" si="20"/>
        <v>0</v>
      </c>
      <c r="CH38" s="10"/>
      <c r="CI38" s="10"/>
      <c r="CJ38" s="10"/>
      <c r="CK38" s="5">
        <f t="shared" si="21"/>
        <v>0</v>
      </c>
      <c r="CL38" s="10"/>
      <c r="CM38" s="10"/>
      <c r="CN38" s="10"/>
      <c r="CO38" s="5">
        <f t="shared" si="23"/>
        <v>0</v>
      </c>
      <c r="CP38" s="10"/>
      <c r="CQ38" s="10"/>
      <c r="CR38" s="10"/>
      <c r="CS38" s="5">
        <f t="shared" si="25"/>
        <v>0</v>
      </c>
      <c r="CT38" s="10"/>
      <c r="CU38" s="10"/>
      <c r="CV38" s="10"/>
      <c r="CW38" s="9">
        <v>0</v>
      </c>
      <c r="CX38" s="10"/>
      <c r="CY38" s="10"/>
      <c r="CZ38" s="10"/>
      <c r="DA38" s="9">
        <v>0</v>
      </c>
      <c r="DB38" s="10"/>
      <c r="DC38" s="10"/>
      <c r="DD38" s="10"/>
      <c r="DE38" s="9">
        <v>0</v>
      </c>
      <c r="DF38" s="10"/>
      <c r="DG38" s="10"/>
      <c r="DH38" s="10"/>
    </row>
    <row r="39" spans="1:112" s="2" customFormat="1" ht="31.5" x14ac:dyDescent="0.25">
      <c r="A39" s="15" t="s">
        <v>49</v>
      </c>
      <c r="B39" s="4">
        <v>42</v>
      </c>
      <c r="C39" s="7">
        <v>52</v>
      </c>
      <c r="D39" s="16" t="s">
        <v>41</v>
      </c>
      <c r="E39" s="54">
        <f t="shared" si="30"/>
        <v>206051</v>
      </c>
      <c r="F39" s="8">
        <f t="shared" si="31"/>
        <v>70000</v>
      </c>
      <c r="G39" s="8">
        <f t="shared" si="32"/>
        <v>70000</v>
      </c>
      <c r="H39" s="8">
        <f t="shared" si="33"/>
        <v>66051</v>
      </c>
      <c r="I39" s="54">
        <f t="shared" si="63"/>
        <v>235000</v>
      </c>
      <c r="J39" s="8">
        <f t="shared" si="64"/>
        <v>85000</v>
      </c>
      <c r="K39" s="8">
        <f t="shared" si="65"/>
        <v>75000</v>
      </c>
      <c r="L39" s="8">
        <f t="shared" si="66"/>
        <v>75000</v>
      </c>
      <c r="M39" s="54">
        <f t="shared" si="71"/>
        <v>144000</v>
      </c>
      <c r="N39" s="8">
        <f t="shared" si="72"/>
        <v>48000</v>
      </c>
      <c r="O39" s="8">
        <f t="shared" si="73"/>
        <v>48000</v>
      </c>
      <c r="P39" s="8">
        <f t="shared" si="74"/>
        <v>48000</v>
      </c>
      <c r="Q39" s="5">
        <f t="shared" si="3"/>
        <v>0</v>
      </c>
      <c r="R39" s="10"/>
      <c r="S39" s="10"/>
      <c r="T39" s="10"/>
      <c r="U39" s="5">
        <f t="shared" si="4"/>
        <v>0</v>
      </c>
      <c r="V39" s="10"/>
      <c r="W39" s="10"/>
      <c r="X39" s="10"/>
      <c r="Y39" s="5">
        <f t="shared" si="5"/>
        <v>0</v>
      </c>
      <c r="Z39" s="10"/>
      <c r="AA39" s="10"/>
      <c r="AB39" s="10"/>
      <c r="AC39" s="5">
        <f t="shared" si="6"/>
        <v>0</v>
      </c>
      <c r="AD39" s="10"/>
      <c r="AE39" s="10"/>
      <c r="AF39" s="10"/>
      <c r="AG39" s="5">
        <f t="shared" si="7"/>
        <v>0</v>
      </c>
      <c r="AH39" s="10"/>
      <c r="AI39" s="10"/>
      <c r="AJ39" s="10"/>
      <c r="AK39" s="5">
        <f t="shared" si="8"/>
        <v>0</v>
      </c>
      <c r="AL39" s="10"/>
      <c r="AM39" s="10"/>
      <c r="AN39" s="10"/>
      <c r="AO39" s="5">
        <f t="shared" si="9"/>
        <v>24000</v>
      </c>
      <c r="AP39" s="41">
        <v>8000</v>
      </c>
      <c r="AQ39" s="41">
        <v>8000</v>
      </c>
      <c r="AR39" s="41">
        <v>8000</v>
      </c>
      <c r="AS39" s="5">
        <f t="shared" si="10"/>
        <v>56051</v>
      </c>
      <c r="AT39" s="41">
        <v>20000</v>
      </c>
      <c r="AU39" s="41">
        <v>20000</v>
      </c>
      <c r="AV39" s="41">
        <v>16051</v>
      </c>
      <c r="AW39" s="5">
        <f t="shared" si="11"/>
        <v>75000</v>
      </c>
      <c r="AX39" s="41">
        <v>25000</v>
      </c>
      <c r="AY39" s="41">
        <v>25000</v>
      </c>
      <c r="AZ39" s="41">
        <v>25000</v>
      </c>
      <c r="BA39" s="5">
        <f t="shared" si="12"/>
        <v>120000</v>
      </c>
      <c r="BB39" s="47">
        <v>40000</v>
      </c>
      <c r="BC39" s="47">
        <v>40000</v>
      </c>
      <c r="BD39" s="47">
        <v>40000</v>
      </c>
      <c r="BE39" s="5">
        <f t="shared" si="13"/>
        <v>150000</v>
      </c>
      <c r="BF39" s="47">
        <v>50000</v>
      </c>
      <c r="BG39" s="47">
        <v>50000</v>
      </c>
      <c r="BH39" s="47">
        <v>50000</v>
      </c>
      <c r="BI39" s="5">
        <f t="shared" si="14"/>
        <v>160000</v>
      </c>
      <c r="BJ39" s="47">
        <v>60000</v>
      </c>
      <c r="BK39" s="47">
        <v>50000</v>
      </c>
      <c r="BL39" s="47">
        <v>50000</v>
      </c>
      <c r="BM39" s="5">
        <f t="shared" si="15"/>
        <v>0</v>
      </c>
      <c r="BN39" s="10"/>
      <c r="BO39" s="10"/>
      <c r="BP39" s="10"/>
      <c r="BQ39" s="5">
        <f t="shared" si="16"/>
        <v>0</v>
      </c>
      <c r="BR39" s="10"/>
      <c r="BS39" s="10"/>
      <c r="BT39" s="10"/>
      <c r="BU39" s="5">
        <f t="shared" si="17"/>
        <v>0</v>
      </c>
      <c r="BV39" s="10"/>
      <c r="BW39" s="10"/>
      <c r="BX39" s="10"/>
      <c r="BY39" s="5">
        <f t="shared" si="106"/>
        <v>0</v>
      </c>
      <c r="BZ39" s="10"/>
      <c r="CA39" s="10"/>
      <c r="CB39" s="10"/>
      <c r="CC39" s="5">
        <f t="shared" si="107"/>
        <v>0</v>
      </c>
      <c r="CD39" s="10"/>
      <c r="CE39" s="10"/>
      <c r="CF39" s="10"/>
      <c r="CG39" s="5">
        <f t="shared" si="20"/>
        <v>0</v>
      </c>
      <c r="CH39" s="10"/>
      <c r="CI39" s="10"/>
      <c r="CJ39" s="10"/>
      <c r="CK39" s="5">
        <f t="shared" si="21"/>
        <v>0</v>
      </c>
      <c r="CL39" s="10"/>
      <c r="CM39" s="10"/>
      <c r="CN39" s="10"/>
      <c r="CO39" s="5">
        <f t="shared" si="23"/>
        <v>0</v>
      </c>
      <c r="CP39" s="10"/>
      <c r="CQ39" s="10"/>
      <c r="CR39" s="10"/>
      <c r="CS39" s="5">
        <f t="shared" si="25"/>
        <v>0</v>
      </c>
      <c r="CT39" s="10"/>
      <c r="CU39" s="10"/>
      <c r="CV39" s="10"/>
      <c r="CW39" s="9">
        <v>0</v>
      </c>
      <c r="CX39" s="10"/>
      <c r="CY39" s="10"/>
      <c r="CZ39" s="10"/>
      <c r="DA39" s="9">
        <v>0</v>
      </c>
      <c r="DB39" s="10"/>
      <c r="DC39" s="10"/>
      <c r="DD39" s="10"/>
      <c r="DE39" s="9">
        <v>0</v>
      </c>
      <c r="DF39" s="10"/>
      <c r="DG39" s="10"/>
      <c r="DH39" s="10"/>
    </row>
    <row r="40" spans="1:112" s="2" customFormat="1" ht="15.75" x14ac:dyDescent="0.25">
      <c r="A40" s="34" t="s">
        <v>50</v>
      </c>
      <c r="B40" s="4">
        <v>42</v>
      </c>
      <c r="C40" s="7">
        <v>52</v>
      </c>
      <c r="D40" s="16" t="s">
        <v>42</v>
      </c>
      <c r="E40" s="54">
        <f t="shared" si="30"/>
        <v>958700</v>
      </c>
      <c r="F40" s="8">
        <f t="shared" si="31"/>
        <v>470000</v>
      </c>
      <c r="G40" s="8">
        <f t="shared" si="32"/>
        <v>300000</v>
      </c>
      <c r="H40" s="8">
        <f t="shared" si="33"/>
        <v>188700</v>
      </c>
      <c r="I40" s="54">
        <f t="shared" si="63"/>
        <v>982000</v>
      </c>
      <c r="J40" s="8">
        <f t="shared" si="64"/>
        <v>400000</v>
      </c>
      <c r="K40" s="8">
        <f t="shared" si="65"/>
        <v>300000</v>
      </c>
      <c r="L40" s="8">
        <f t="shared" si="66"/>
        <v>282000</v>
      </c>
      <c r="M40" s="54">
        <f t="shared" si="71"/>
        <v>650000</v>
      </c>
      <c r="N40" s="8">
        <f t="shared" si="72"/>
        <v>350000</v>
      </c>
      <c r="O40" s="8">
        <f t="shared" si="73"/>
        <v>350000</v>
      </c>
      <c r="P40" s="8">
        <f t="shared" si="74"/>
        <v>100000</v>
      </c>
      <c r="Q40" s="5">
        <f t="shared" si="3"/>
        <v>0</v>
      </c>
      <c r="R40" s="10"/>
      <c r="S40" s="10"/>
      <c r="T40" s="10"/>
      <c r="U40" s="5">
        <f t="shared" si="4"/>
        <v>0</v>
      </c>
      <c r="V40" s="10"/>
      <c r="W40" s="10"/>
      <c r="X40" s="10"/>
      <c r="Y40" s="5">
        <f t="shared" si="5"/>
        <v>0</v>
      </c>
      <c r="Z40" s="10"/>
      <c r="AA40" s="10"/>
      <c r="AB40" s="10"/>
      <c r="AC40" s="5">
        <f t="shared" si="6"/>
        <v>0</v>
      </c>
      <c r="AD40" s="10"/>
      <c r="AE40" s="10"/>
      <c r="AF40" s="10"/>
      <c r="AG40" s="5">
        <f t="shared" si="7"/>
        <v>0</v>
      </c>
      <c r="AH40" s="10"/>
      <c r="AI40" s="10"/>
      <c r="AJ40" s="10"/>
      <c r="AK40" s="5">
        <f t="shared" si="8"/>
        <v>0</v>
      </c>
      <c r="AL40" s="10"/>
      <c r="AM40" s="10"/>
      <c r="AN40" s="10"/>
      <c r="AO40" s="5">
        <f t="shared" si="9"/>
        <v>0</v>
      </c>
      <c r="AP40" s="10"/>
      <c r="AQ40" s="10"/>
      <c r="AR40" s="10"/>
      <c r="AS40" s="5">
        <f t="shared" si="10"/>
        <v>0</v>
      </c>
      <c r="AT40" s="10"/>
      <c r="AU40" s="10"/>
      <c r="AV40" s="10"/>
      <c r="AW40" s="5">
        <f t="shared" si="11"/>
        <v>0</v>
      </c>
      <c r="AX40" s="10"/>
      <c r="AY40" s="10"/>
      <c r="AZ40" s="10"/>
      <c r="BA40" s="5">
        <f t="shared" si="12"/>
        <v>0</v>
      </c>
      <c r="BB40" s="10"/>
      <c r="BC40" s="10"/>
      <c r="BD40" s="10"/>
      <c r="BE40" s="5">
        <f t="shared" si="13"/>
        <v>0</v>
      </c>
      <c r="BF40" s="10"/>
      <c r="BG40" s="10"/>
      <c r="BH40" s="10"/>
      <c r="BI40" s="5">
        <f t="shared" si="14"/>
        <v>0</v>
      </c>
      <c r="BJ40" s="10"/>
      <c r="BK40" s="10"/>
      <c r="BL40" s="10"/>
      <c r="BM40" s="5">
        <f t="shared" si="15"/>
        <v>0</v>
      </c>
      <c r="BN40" s="10"/>
      <c r="BO40" s="10"/>
      <c r="BP40" s="10"/>
      <c r="BQ40" s="5">
        <f t="shared" si="16"/>
        <v>70000</v>
      </c>
      <c r="BR40" s="23">
        <v>70000</v>
      </c>
      <c r="BS40" s="23"/>
      <c r="BT40" s="23"/>
      <c r="BU40" s="5">
        <f t="shared" si="17"/>
        <v>0</v>
      </c>
      <c r="BV40" s="23"/>
      <c r="BW40" s="23"/>
      <c r="BX40" s="23"/>
      <c r="BY40" s="5">
        <f t="shared" si="106"/>
        <v>0</v>
      </c>
      <c r="BZ40" s="10"/>
      <c r="CA40" s="10"/>
      <c r="CB40" s="10"/>
      <c r="CC40" s="5">
        <f t="shared" si="107"/>
        <v>0</v>
      </c>
      <c r="CD40" s="10"/>
      <c r="CE40" s="10"/>
      <c r="CF40" s="10"/>
      <c r="CG40" s="5">
        <f t="shared" si="20"/>
        <v>0</v>
      </c>
      <c r="CH40" s="10"/>
      <c r="CI40" s="10"/>
      <c r="CJ40" s="10"/>
      <c r="CK40" s="5">
        <f t="shared" si="21"/>
        <v>650000</v>
      </c>
      <c r="CL40" s="42">
        <v>350000</v>
      </c>
      <c r="CM40" s="42">
        <v>200000</v>
      </c>
      <c r="CN40" s="42">
        <v>100000</v>
      </c>
      <c r="CO40" s="5">
        <f t="shared" si="23"/>
        <v>888700</v>
      </c>
      <c r="CP40" s="56">
        <v>400000</v>
      </c>
      <c r="CQ40" s="56">
        <v>300000</v>
      </c>
      <c r="CR40" s="56">
        <v>188700</v>
      </c>
      <c r="CS40" s="5">
        <f t="shared" si="25"/>
        <v>982000</v>
      </c>
      <c r="CT40" s="56">
        <v>400000</v>
      </c>
      <c r="CU40" s="56">
        <v>300000</v>
      </c>
      <c r="CV40" s="56">
        <v>282000</v>
      </c>
      <c r="CW40" s="9">
        <v>0</v>
      </c>
      <c r="CX40" s="10"/>
      <c r="CY40" s="10"/>
      <c r="CZ40" s="10"/>
      <c r="DA40" s="9">
        <v>0</v>
      </c>
      <c r="DB40" s="10"/>
      <c r="DC40" s="10"/>
      <c r="DD40" s="10"/>
      <c r="DE40" s="9">
        <v>0</v>
      </c>
      <c r="DF40" s="10"/>
      <c r="DG40" s="10"/>
      <c r="DH40" s="10"/>
    </row>
    <row r="41" spans="1:112" s="2" customFormat="1" ht="15.75" x14ac:dyDescent="0.25">
      <c r="A41" s="15" t="s">
        <v>27</v>
      </c>
      <c r="B41" s="4">
        <v>42</v>
      </c>
      <c r="C41" s="7">
        <v>92</v>
      </c>
      <c r="D41" s="16" t="s">
        <v>28</v>
      </c>
      <c r="E41" s="54">
        <f t="shared" si="30"/>
        <v>9030</v>
      </c>
      <c r="F41" s="8">
        <f t="shared" si="31"/>
        <v>3010</v>
      </c>
      <c r="G41" s="8">
        <f t="shared" si="32"/>
        <v>3010</v>
      </c>
      <c r="H41" s="8">
        <f t="shared" si="33"/>
        <v>3010</v>
      </c>
      <c r="I41" s="54">
        <f t="shared" si="63"/>
        <v>9330</v>
      </c>
      <c r="J41" s="8">
        <f t="shared" si="64"/>
        <v>3110</v>
      </c>
      <c r="K41" s="8">
        <f t="shared" si="65"/>
        <v>3110</v>
      </c>
      <c r="L41" s="8">
        <f t="shared" si="66"/>
        <v>3110</v>
      </c>
      <c r="M41" s="54">
        <f t="shared" si="71"/>
        <v>7713</v>
      </c>
      <c r="N41" s="8">
        <f t="shared" si="72"/>
        <v>2738</v>
      </c>
      <c r="O41" s="8">
        <f t="shared" si="73"/>
        <v>2738</v>
      </c>
      <c r="P41" s="8">
        <f t="shared" si="74"/>
        <v>2237</v>
      </c>
      <c r="Q41" s="5">
        <f t="shared" si="3"/>
        <v>2500</v>
      </c>
      <c r="R41" s="35">
        <v>1000</v>
      </c>
      <c r="S41" s="35">
        <v>1000</v>
      </c>
      <c r="T41" s="35">
        <v>500</v>
      </c>
      <c r="U41" s="5">
        <f t="shared" si="4"/>
        <v>3000</v>
      </c>
      <c r="V41" s="35">
        <v>1000</v>
      </c>
      <c r="W41" s="35">
        <v>1000</v>
      </c>
      <c r="X41" s="35">
        <v>1000</v>
      </c>
      <c r="Y41" s="5">
        <f t="shared" si="5"/>
        <v>3000</v>
      </c>
      <c r="Z41" s="35">
        <v>1000</v>
      </c>
      <c r="AA41" s="35">
        <v>1000</v>
      </c>
      <c r="AB41" s="35">
        <v>1000</v>
      </c>
      <c r="AC41" s="5">
        <f t="shared" si="6"/>
        <v>750</v>
      </c>
      <c r="AD41" s="39">
        <v>250</v>
      </c>
      <c r="AE41" s="39">
        <v>250</v>
      </c>
      <c r="AF41" s="39">
        <v>250</v>
      </c>
      <c r="AG41" s="5">
        <f t="shared" si="7"/>
        <v>750</v>
      </c>
      <c r="AH41" s="39">
        <v>250</v>
      </c>
      <c r="AI41" s="39">
        <v>250</v>
      </c>
      <c r="AJ41" s="39">
        <v>250</v>
      </c>
      <c r="AK41" s="5">
        <f t="shared" si="8"/>
        <v>1050</v>
      </c>
      <c r="AL41" s="39">
        <v>350</v>
      </c>
      <c r="AM41" s="39">
        <v>350</v>
      </c>
      <c r="AN41" s="39">
        <v>350</v>
      </c>
      <c r="AO41" s="5">
        <f t="shared" si="9"/>
        <v>2250</v>
      </c>
      <c r="AP41" s="41">
        <v>750</v>
      </c>
      <c r="AQ41" s="41">
        <v>750</v>
      </c>
      <c r="AR41" s="41">
        <v>750</v>
      </c>
      <c r="AS41" s="5">
        <f t="shared" si="10"/>
        <v>2550</v>
      </c>
      <c r="AT41" s="41">
        <v>850</v>
      </c>
      <c r="AU41" s="41">
        <v>850</v>
      </c>
      <c r="AV41" s="41">
        <v>850</v>
      </c>
      <c r="AW41" s="5">
        <f t="shared" si="11"/>
        <v>2550</v>
      </c>
      <c r="AX41" s="41">
        <v>850</v>
      </c>
      <c r="AY41" s="41">
        <v>850</v>
      </c>
      <c r="AZ41" s="41">
        <v>850</v>
      </c>
      <c r="BA41" s="5">
        <f t="shared" si="12"/>
        <v>888</v>
      </c>
      <c r="BB41" s="10">
        <v>296</v>
      </c>
      <c r="BC41" s="10">
        <v>296</v>
      </c>
      <c r="BD41" s="10">
        <v>296</v>
      </c>
      <c r="BE41" s="5">
        <f t="shared" si="13"/>
        <v>900</v>
      </c>
      <c r="BF41" s="47">
        <v>300</v>
      </c>
      <c r="BG41" s="47">
        <v>300</v>
      </c>
      <c r="BH41" s="47">
        <v>300</v>
      </c>
      <c r="BI41" s="5">
        <f t="shared" si="14"/>
        <v>900</v>
      </c>
      <c r="BJ41" s="47">
        <v>300</v>
      </c>
      <c r="BK41" s="47">
        <v>300</v>
      </c>
      <c r="BL41" s="47">
        <v>300</v>
      </c>
      <c r="BM41" s="5">
        <f t="shared" si="15"/>
        <v>875</v>
      </c>
      <c r="BN41" s="23">
        <v>292</v>
      </c>
      <c r="BO41" s="23">
        <v>292</v>
      </c>
      <c r="BP41" s="23">
        <v>291</v>
      </c>
      <c r="BQ41" s="5">
        <f t="shared" si="16"/>
        <v>1380</v>
      </c>
      <c r="BR41" s="23">
        <v>460</v>
      </c>
      <c r="BS41" s="23">
        <v>460</v>
      </c>
      <c r="BT41" s="23">
        <v>460</v>
      </c>
      <c r="BU41" s="5">
        <f t="shared" si="17"/>
        <v>1380</v>
      </c>
      <c r="BV41" s="23">
        <v>460</v>
      </c>
      <c r="BW41" s="23">
        <v>460</v>
      </c>
      <c r="BX41" s="23">
        <v>460</v>
      </c>
      <c r="BY41" s="5">
        <f t="shared" si="106"/>
        <v>0</v>
      </c>
      <c r="BZ41" s="10"/>
      <c r="CA41" s="10"/>
      <c r="CB41" s="10"/>
      <c r="CC41" s="5">
        <f t="shared" si="107"/>
        <v>0</v>
      </c>
      <c r="CD41" s="10"/>
      <c r="CE41" s="10"/>
      <c r="CF41" s="10"/>
      <c r="CG41" s="5">
        <f t="shared" si="20"/>
        <v>0</v>
      </c>
      <c r="CH41" s="10"/>
      <c r="CI41" s="10"/>
      <c r="CJ41" s="10"/>
      <c r="CK41" s="5">
        <f t="shared" si="21"/>
        <v>450</v>
      </c>
      <c r="CL41" s="42">
        <v>150</v>
      </c>
      <c r="CM41" s="42">
        <v>150</v>
      </c>
      <c r="CN41" s="42">
        <v>150</v>
      </c>
      <c r="CO41" s="5">
        <f t="shared" si="23"/>
        <v>450</v>
      </c>
      <c r="CP41" s="56">
        <v>150</v>
      </c>
      <c r="CQ41" s="56">
        <v>150</v>
      </c>
      <c r="CR41" s="56">
        <v>150</v>
      </c>
      <c r="CS41" s="5">
        <f t="shared" si="25"/>
        <v>450</v>
      </c>
      <c r="CT41" s="56">
        <v>150</v>
      </c>
      <c r="CU41" s="56">
        <v>150</v>
      </c>
      <c r="CV41" s="56">
        <v>150</v>
      </c>
      <c r="CW41" s="9">
        <v>0</v>
      </c>
      <c r="CX41" s="10"/>
      <c r="CY41" s="10"/>
      <c r="CZ41" s="10"/>
      <c r="DA41" s="9">
        <v>0</v>
      </c>
      <c r="DB41" s="10"/>
      <c r="DC41" s="10"/>
      <c r="DD41" s="10"/>
      <c r="DE41" s="9">
        <v>0</v>
      </c>
      <c r="DF41" s="10"/>
      <c r="DG41" s="10"/>
      <c r="DH41" s="10"/>
    </row>
    <row r="42" spans="1:112" s="2" customFormat="1" ht="15.75" x14ac:dyDescent="0.25">
      <c r="A42" s="15" t="s">
        <v>33</v>
      </c>
      <c r="B42" s="4">
        <v>42</v>
      </c>
      <c r="C42" s="7">
        <v>92</v>
      </c>
      <c r="D42" s="16" t="s">
        <v>34</v>
      </c>
      <c r="E42" s="54">
        <f t="shared" si="30"/>
        <v>3000</v>
      </c>
      <c r="F42" s="8">
        <f t="shared" si="31"/>
        <v>3000</v>
      </c>
      <c r="G42" s="8">
        <f t="shared" si="32"/>
        <v>0</v>
      </c>
      <c r="H42" s="8">
        <f t="shared" si="33"/>
        <v>0</v>
      </c>
      <c r="I42" s="54">
        <f t="shared" si="63"/>
        <v>3000</v>
      </c>
      <c r="J42" s="8">
        <f t="shared" si="64"/>
        <v>2000</v>
      </c>
      <c r="K42" s="8">
        <f t="shared" si="65"/>
        <v>1000</v>
      </c>
      <c r="L42" s="8">
        <f t="shared" si="66"/>
        <v>0</v>
      </c>
      <c r="M42" s="54">
        <f t="shared" si="71"/>
        <v>3000</v>
      </c>
      <c r="N42" s="8">
        <f t="shared" si="72"/>
        <v>3000</v>
      </c>
      <c r="O42" s="8">
        <f t="shared" si="73"/>
        <v>3000</v>
      </c>
      <c r="P42" s="8">
        <f t="shared" si="74"/>
        <v>0</v>
      </c>
      <c r="Q42" s="5">
        <f t="shared" si="3"/>
        <v>0</v>
      </c>
      <c r="R42" s="35"/>
      <c r="S42" s="35"/>
      <c r="T42" s="35"/>
      <c r="U42" s="5">
        <f t="shared" si="4"/>
        <v>0</v>
      </c>
      <c r="V42" s="35"/>
      <c r="W42" s="35"/>
      <c r="X42" s="35"/>
      <c r="Y42" s="5">
        <f t="shared" si="5"/>
        <v>0</v>
      </c>
      <c r="Z42" s="35"/>
      <c r="AA42" s="35"/>
      <c r="AB42" s="35"/>
      <c r="AC42" s="5">
        <f t="shared" si="6"/>
        <v>0</v>
      </c>
      <c r="AD42" s="10"/>
      <c r="AE42" s="10"/>
      <c r="AF42" s="10"/>
      <c r="AG42" s="5">
        <f t="shared" si="7"/>
        <v>0</v>
      </c>
      <c r="AH42" s="10"/>
      <c r="AI42" s="10"/>
      <c r="AJ42" s="10"/>
      <c r="AK42" s="5">
        <f t="shared" si="8"/>
        <v>0</v>
      </c>
      <c r="AL42" s="10"/>
      <c r="AM42" s="10"/>
      <c r="AN42" s="10"/>
      <c r="AO42" s="5">
        <f t="shared" si="9"/>
        <v>0</v>
      </c>
      <c r="AP42" s="10"/>
      <c r="AQ42" s="10"/>
      <c r="AR42" s="10"/>
      <c r="AS42" s="5">
        <f t="shared" si="10"/>
        <v>0</v>
      </c>
      <c r="AT42" s="10"/>
      <c r="AU42" s="10"/>
      <c r="AV42" s="10"/>
      <c r="AW42" s="5">
        <f t="shared" si="11"/>
        <v>0</v>
      </c>
      <c r="AX42" s="10"/>
      <c r="AY42" s="10"/>
      <c r="AZ42" s="10"/>
      <c r="BA42" s="5">
        <f t="shared" si="12"/>
        <v>0</v>
      </c>
      <c r="BB42" s="10"/>
      <c r="BC42" s="10"/>
      <c r="BD42" s="10"/>
      <c r="BE42" s="5">
        <f t="shared" si="13"/>
        <v>0</v>
      </c>
      <c r="BF42" s="10"/>
      <c r="BG42" s="10"/>
      <c r="BH42" s="10"/>
      <c r="BI42" s="5">
        <f t="shared" si="14"/>
        <v>0</v>
      </c>
      <c r="BJ42" s="10"/>
      <c r="BK42" s="10"/>
      <c r="BL42" s="10"/>
      <c r="BM42" s="5">
        <f t="shared" si="15"/>
        <v>0</v>
      </c>
      <c r="BN42" s="10"/>
      <c r="BO42" s="10"/>
      <c r="BP42" s="10"/>
      <c r="BQ42" s="5">
        <f t="shared" si="16"/>
        <v>0</v>
      </c>
      <c r="BR42" s="10"/>
      <c r="BS42" s="10"/>
      <c r="BT42" s="10"/>
      <c r="BU42" s="5">
        <f t="shared" si="17"/>
        <v>0</v>
      </c>
      <c r="BV42" s="10"/>
      <c r="BW42" s="10"/>
      <c r="BX42" s="10"/>
      <c r="BY42" s="5">
        <f t="shared" si="106"/>
        <v>0</v>
      </c>
      <c r="BZ42" s="10"/>
      <c r="CA42" s="10"/>
      <c r="CB42" s="10"/>
      <c r="CC42" s="5">
        <f t="shared" si="107"/>
        <v>0</v>
      </c>
      <c r="CD42" s="10"/>
      <c r="CE42" s="10"/>
      <c r="CF42" s="10"/>
      <c r="CG42" s="5">
        <f t="shared" si="20"/>
        <v>0</v>
      </c>
      <c r="CH42" s="10"/>
      <c r="CI42" s="10"/>
      <c r="CJ42" s="10"/>
      <c r="CK42" s="5">
        <f t="shared" si="21"/>
        <v>3000</v>
      </c>
      <c r="CL42" s="42">
        <v>3000</v>
      </c>
      <c r="CM42" s="42"/>
      <c r="CN42" s="42"/>
      <c r="CO42" s="5">
        <f t="shared" si="23"/>
        <v>3000</v>
      </c>
      <c r="CP42" s="56">
        <v>3000</v>
      </c>
      <c r="CQ42" s="42"/>
      <c r="CR42" s="42"/>
      <c r="CS42" s="5">
        <f t="shared" si="25"/>
        <v>3000</v>
      </c>
      <c r="CT42" s="56">
        <v>2000</v>
      </c>
      <c r="CU42" s="42">
        <v>1000</v>
      </c>
      <c r="CV42" s="42"/>
      <c r="CW42" s="9">
        <v>0</v>
      </c>
      <c r="CX42" s="10"/>
      <c r="CY42" s="10"/>
      <c r="CZ42" s="10"/>
      <c r="DA42" s="9">
        <v>0</v>
      </c>
      <c r="DB42" s="10"/>
      <c r="DC42" s="10"/>
      <c r="DD42" s="10"/>
      <c r="DE42" s="9">
        <v>0</v>
      </c>
      <c r="DF42" s="10"/>
      <c r="DG42" s="10"/>
      <c r="DH42" s="10"/>
    </row>
    <row r="43" spans="1:112" s="2" customFormat="1" ht="18.75" x14ac:dyDescent="0.25">
      <c r="A43" s="15" t="s">
        <v>57</v>
      </c>
      <c r="B43" s="4">
        <v>42</v>
      </c>
      <c r="C43" s="7">
        <v>93</v>
      </c>
      <c r="D43" s="16" t="s">
        <v>16</v>
      </c>
      <c r="E43" s="54">
        <f t="shared" si="30"/>
        <v>77368</v>
      </c>
      <c r="F43" s="8">
        <f t="shared" si="31"/>
        <v>26649</v>
      </c>
      <c r="G43" s="8">
        <f t="shared" si="32"/>
        <v>24070</v>
      </c>
      <c r="H43" s="8">
        <f t="shared" si="33"/>
        <v>26649</v>
      </c>
      <c r="I43" s="54">
        <f t="shared" si="63"/>
        <v>108285</v>
      </c>
      <c r="J43" s="8">
        <f t="shared" si="64"/>
        <v>37183</v>
      </c>
      <c r="K43" s="8">
        <f t="shared" si="65"/>
        <v>33918</v>
      </c>
      <c r="L43" s="8">
        <f t="shared" si="66"/>
        <v>37184</v>
      </c>
      <c r="M43" s="54">
        <f t="shared" si="71"/>
        <v>69666</v>
      </c>
      <c r="N43" s="8">
        <f t="shared" si="72"/>
        <v>23996</v>
      </c>
      <c r="O43" s="8">
        <f t="shared" si="73"/>
        <v>21674</v>
      </c>
      <c r="P43" s="8">
        <f t="shared" si="74"/>
        <v>23996</v>
      </c>
      <c r="Q43" s="5">
        <f t="shared" si="3"/>
        <v>0</v>
      </c>
      <c r="R43" s="10"/>
      <c r="S43" s="10"/>
      <c r="T43" s="10"/>
      <c r="U43" s="5">
        <f t="shared" si="4"/>
        <v>0</v>
      </c>
      <c r="V43" s="10"/>
      <c r="W43" s="10"/>
      <c r="X43" s="10"/>
      <c r="Y43" s="5">
        <f t="shared" si="5"/>
        <v>0</v>
      </c>
      <c r="Z43" s="10"/>
      <c r="AA43" s="10"/>
      <c r="AB43" s="10"/>
      <c r="AC43" s="5">
        <f t="shared" si="6"/>
        <v>69666</v>
      </c>
      <c r="AD43" s="10">
        <v>23996</v>
      </c>
      <c r="AE43" s="10">
        <v>21674</v>
      </c>
      <c r="AF43" s="10">
        <v>23996</v>
      </c>
      <c r="AG43" s="5">
        <f t="shared" si="7"/>
        <v>77368</v>
      </c>
      <c r="AH43" s="10">
        <v>26649</v>
      </c>
      <c r="AI43" s="10">
        <v>24070</v>
      </c>
      <c r="AJ43" s="10">
        <v>26649</v>
      </c>
      <c r="AK43" s="5">
        <f t="shared" si="8"/>
        <v>97963</v>
      </c>
      <c r="AL43" s="10">
        <v>33743</v>
      </c>
      <c r="AM43" s="10">
        <v>30477</v>
      </c>
      <c r="AN43" s="10">
        <v>33743</v>
      </c>
      <c r="AO43" s="5">
        <f t="shared" si="9"/>
        <v>0</v>
      </c>
      <c r="AP43" s="10"/>
      <c r="AQ43" s="10"/>
      <c r="AR43" s="10"/>
      <c r="AS43" s="5">
        <f t="shared" si="10"/>
        <v>0</v>
      </c>
      <c r="AT43" s="10"/>
      <c r="AU43" s="10"/>
      <c r="AV43" s="10"/>
      <c r="AW43" s="5">
        <f t="shared" si="11"/>
        <v>0</v>
      </c>
      <c r="AX43" s="10"/>
      <c r="AY43" s="10"/>
      <c r="AZ43" s="10"/>
      <c r="BA43" s="5">
        <f t="shared" si="12"/>
        <v>0</v>
      </c>
      <c r="BB43" s="10"/>
      <c r="BC43" s="10"/>
      <c r="BD43" s="10"/>
      <c r="BE43" s="5">
        <f t="shared" si="13"/>
        <v>0</v>
      </c>
      <c r="BF43" s="10"/>
      <c r="BG43" s="10"/>
      <c r="BH43" s="10"/>
      <c r="BI43" s="5">
        <f t="shared" si="14"/>
        <v>5100</v>
      </c>
      <c r="BJ43" s="47">
        <v>1700</v>
      </c>
      <c r="BK43" s="47">
        <v>1700</v>
      </c>
      <c r="BL43" s="47">
        <v>1700</v>
      </c>
      <c r="BM43" s="5">
        <f t="shared" si="15"/>
        <v>0</v>
      </c>
      <c r="BN43" s="10"/>
      <c r="BO43" s="10"/>
      <c r="BP43" s="10"/>
      <c r="BQ43" s="5">
        <f t="shared" si="16"/>
        <v>0</v>
      </c>
      <c r="BR43" s="10"/>
      <c r="BS43" s="10"/>
      <c r="BT43" s="10"/>
      <c r="BU43" s="5">
        <f t="shared" si="17"/>
        <v>0</v>
      </c>
      <c r="BV43" s="10"/>
      <c r="BW43" s="10"/>
      <c r="BX43" s="10"/>
      <c r="BY43" s="5">
        <f t="shared" si="106"/>
        <v>0</v>
      </c>
      <c r="BZ43" s="10"/>
      <c r="CA43" s="10"/>
      <c r="CB43" s="10"/>
      <c r="CC43" s="5">
        <f t="shared" si="107"/>
        <v>0</v>
      </c>
      <c r="CD43" s="10"/>
      <c r="CE43" s="10"/>
      <c r="CF43" s="10"/>
      <c r="CG43" s="5">
        <f t="shared" si="20"/>
        <v>5222</v>
      </c>
      <c r="CH43" s="45">
        <v>1740</v>
      </c>
      <c r="CI43" s="45">
        <f>CH43+1</f>
        <v>1741</v>
      </c>
      <c r="CJ43" s="45">
        <f>CI43</f>
        <v>1741</v>
      </c>
      <c r="CK43" s="5">
        <f t="shared" si="21"/>
        <v>0</v>
      </c>
      <c r="CL43" s="10"/>
      <c r="CM43" s="10"/>
      <c r="CN43" s="10"/>
      <c r="CO43" s="5">
        <f t="shared" si="23"/>
        <v>0</v>
      </c>
      <c r="CP43" s="10"/>
      <c r="CQ43" s="10"/>
      <c r="CR43" s="10"/>
      <c r="CS43" s="5">
        <f t="shared" si="25"/>
        <v>0</v>
      </c>
      <c r="CT43" s="10"/>
      <c r="CU43" s="10"/>
      <c r="CV43" s="10"/>
      <c r="CW43" s="9"/>
      <c r="CX43" s="10"/>
      <c r="CY43" s="10"/>
      <c r="CZ43" s="10"/>
      <c r="DA43" s="9"/>
      <c r="DB43" s="10"/>
      <c r="DC43" s="10"/>
      <c r="DD43" s="10"/>
      <c r="DE43" s="9"/>
      <c r="DF43" s="10"/>
      <c r="DG43" s="10"/>
      <c r="DH43" s="10"/>
    </row>
    <row r="44" spans="1:112" s="3" customFormat="1" ht="18.75" x14ac:dyDescent="0.2">
      <c r="A44" s="22" t="s">
        <v>31</v>
      </c>
      <c r="B44" s="25">
        <v>42</v>
      </c>
      <c r="C44" s="19">
        <v>99</v>
      </c>
      <c r="D44" s="20" t="s">
        <v>21</v>
      </c>
      <c r="E44" s="54">
        <f t="shared" si="30"/>
        <v>29077</v>
      </c>
      <c r="F44" s="8">
        <f t="shared" si="31"/>
        <v>25000</v>
      </c>
      <c r="G44" s="8">
        <f t="shared" si="32"/>
        <v>0</v>
      </c>
      <c r="H44" s="8">
        <f t="shared" si="33"/>
        <v>4077</v>
      </c>
      <c r="I44" s="54">
        <f t="shared" si="63"/>
        <v>69793</v>
      </c>
      <c r="J44" s="8">
        <f t="shared" si="64"/>
        <v>43572</v>
      </c>
      <c r="K44" s="8">
        <f t="shared" si="65"/>
        <v>13572</v>
      </c>
      <c r="L44" s="8">
        <f t="shared" si="66"/>
        <v>12649</v>
      </c>
      <c r="M44" s="54">
        <f t="shared" si="71"/>
        <v>20000</v>
      </c>
      <c r="N44" s="8">
        <f t="shared" si="72"/>
        <v>20000</v>
      </c>
      <c r="O44" s="8">
        <f t="shared" si="73"/>
        <v>5000</v>
      </c>
      <c r="P44" s="8">
        <f t="shared" si="74"/>
        <v>0</v>
      </c>
      <c r="Q44" s="5">
        <f t="shared" si="3"/>
        <v>15000</v>
      </c>
      <c r="R44" s="36">
        <v>15000</v>
      </c>
      <c r="S44" s="36"/>
      <c r="T44" s="36"/>
      <c r="U44" s="5">
        <f t="shared" si="4"/>
        <v>20000</v>
      </c>
      <c r="V44" s="36">
        <v>20000</v>
      </c>
      <c r="W44" s="36"/>
      <c r="X44" s="36"/>
      <c r="Y44" s="5">
        <f t="shared" si="5"/>
        <v>30000</v>
      </c>
      <c r="Z44" s="36">
        <v>30000</v>
      </c>
      <c r="AA44" s="36"/>
      <c r="AB44" s="36"/>
      <c r="AC44" s="5">
        <f t="shared" si="6"/>
        <v>0</v>
      </c>
      <c r="AD44" s="23"/>
      <c r="AE44" s="23"/>
      <c r="AF44" s="23"/>
      <c r="AG44" s="5">
        <f t="shared" si="7"/>
        <v>0</v>
      </c>
      <c r="AH44" s="23"/>
      <c r="AI44" s="23"/>
      <c r="AJ44" s="23"/>
      <c r="AK44" s="5">
        <f t="shared" si="8"/>
        <v>0</v>
      </c>
      <c r="AL44" s="23"/>
      <c r="AM44" s="23"/>
      <c r="AN44" s="23"/>
      <c r="AO44" s="5">
        <f t="shared" si="9"/>
        <v>0</v>
      </c>
      <c r="AP44" s="10"/>
      <c r="AQ44" s="10"/>
      <c r="AR44" s="10"/>
      <c r="AS44" s="5">
        <f t="shared" si="10"/>
        <v>0</v>
      </c>
      <c r="AT44" s="10"/>
      <c r="AU44" s="10"/>
      <c r="AV44" s="10"/>
      <c r="AW44" s="5">
        <f t="shared" si="11"/>
        <v>0</v>
      </c>
      <c r="AX44" s="10"/>
      <c r="AY44" s="10"/>
      <c r="AZ44" s="10"/>
      <c r="BA44" s="5">
        <f t="shared" si="12"/>
        <v>0</v>
      </c>
      <c r="BB44" s="10"/>
      <c r="BC44" s="10"/>
      <c r="BD44" s="10"/>
      <c r="BE44" s="5">
        <f t="shared" si="13"/>
        <v>4077</v>
      </c>
      <c r="BF44" s="47"/>
      <c r="BG44" s="47"/>
      <c r="BH44" s="47">
        <v>4077</v>
      </c>
      <c r="BI44" s="5">
        <f t="shared" si="14"/>
        <v>4077</v>
      </c>
      <c r="BJ44" s="47"/>
      <c r="BK44" s="47"/>
      <c r="BL44" s="47">
        <v>4077</v>
      </c>
      <c r="BM44" s="5">
        <f t="shared" si="15"/>
        <v>0</v>
      </c>
      <c r="BN44" s="10"/>
      <c r="BO44" s="10"/>
      <c r="BP44" s="10"/>
      <c r="BQ44" s="5">
        <f t="shared" si="16"/>
        <v>0</v>
      </c>
      <c r="BR44" s="10"/>
      <c r="BS44" s="10"/>
      <c r="BT44" s="10"/>
      <c r="BU44" s="5">
        <f t="shared" si="17"/>
        <v>0</v>
      </c>
      <c r="BV44" s="10"/>
      <c r="BW44" s="10"/>
      <c r="BX44" s="10"/>
      <c r="BY44" s="5">
        <f t="shared" si="106"/>
        <v>0</v>
      </c>
      <c r="BZ44" s="10"/>
      <c r="CA44" s="10"/>
      <c r="CB44" s="10"/>
      <c r="CC44" s="5">
        <f t="shared" si="107"/>
        <v>0</v>
      </c>
      <c r="CD44" s="10"/>
      <c r="CE44" s="10"/>
      <c r="CF44" s="10"/>
      <c r="CG44" s="5">
        <f t="shared" si="20"/>
        <v>25716</v>
      </c>
      <c r="CH44" s="45">
        <v>8572</v>
      </c>
      <c r="CI44" s="45">
        <f>CH44</f>
        <v>8572</v>
      </c>
      <c r="CJ44" s="45">
        <f>CI44</f>
        <v>8572</v>
      </c>
      <c r="CK44" s="5">
        <f t="shared" si="21"/>
        <v>5000</v>
      </c>
      <c r="CL44" s="42">
        <v>5000</v>
      </c>
      <c r="CM44" s="42"/>
      <c r="CN44" s="42"/>
      <c r="CO44" s="5">
        <f t="shared" si="23"/>
        <v>5000</v>
      </c>
      <c r="CP44" s="56">
        <v>5000</v>
      </c>
      <c r="CQ44" s="42"/>
      <c r="CR44" s="42"/>
      <c r="CS44" s="5">
        <f t="shared" si="25"/>
        <v>10000</v>
      </c>
      <c r="CT44" s="56">
        <v>5000</v>
      </c>
      <c r="CU44" s="56">
        <v>5000</v>
      </c>
      <c r="CV44" s="42"/>
      <c r="CW44" s="9">
        <v>0</v>
      </c>
      <c r="CX44" s="10"/>
      <c r="CY44" s="10"/>
      <c r="CZ44" s="10"/>
      <c r="DA44" s="9">
        <v>0</v>
      </c>
      <c r="DB44" s="10"/>
      <c r="DC44" s="10"/>
      <c r="DD44" s="10"/>
      <c r="DE44" s="9">
        <v>0</v>
      </c>
      <c r="DF44" s="10"/>
      <c r="DG44" s="10"/>
      <c r="DH44" s="10"/>
    </row>
    <row r="45" spans="1:112" s="3" customFormat="1" ht="31.5" x14ac:dyDescent="0.2">
      <c r="A45" s="22" t="s">
        <v>40</v>
      </c>
      <c r="B45" s="25">
        <v>43</v>
      </c>
      <c r="C45" s="19">
        <v>54</v>
      </c>
      <c r="D45" s="20" t="s">
        <v>39</v>
      </c>
      <c r="E45" s="54">
        <f t="shared" si="30"/>
        <v>20000</v>
      </c>
      <c r="F45" s="8">
        <f t="shared" si="31"/>
        <v>20000</v>
      </c>
      <c r="G45" s="8">
        <f t="shared" si="32"/>
        <v>0</v>
      </c>
      <c r="H45" s="8">
        <f t="shared" si="33"/>
        <v>0</v>
      </c>
      <c r="I45" s="54">
        <f t="shared" si="63"/>
        <v>50000</v>
      </c>
      <c r="J45" s="8">
        <f t="shared" si="64"/>
        <v>50000</v>
      </c>
      <c r="K45" s="8">
        <f t="shared" si="65"/>
        <v>0</v>
      </c>
      <c r="L45" s="8">
        <f t="shared" si="66"/>
        <v>0</v>
      </c>
      <c r="M45" s="54">
        <f t="shared" si="71"/>
        <v>15000</v>
      </c>
      <c r="N45" s="8">
        <f t="shared" si="72"/>
        <v>15000</v>
      </c>
      <c r="O45" s="8">
        <f t="shared" si="73"/>
        <v>0</v>
      </c>
      <c r="P45" s="8">
        <f t="shared" si="74"/>
        <v>0</v>
      </c>
      <c r="Q45" s="5">
        <f t="shared" si="3"/>
        <v>15000</v>
      </c>
      <c r="R45" s="36">
        <v>15000</v>
      </c>
      <c r="S45" s="10"/>
      <c r="T45" s="10"/>
      <c r="U45" s="5">
        <f t="shared" si="4"/>
        <v>20000</v>
      </c>
      <c r="V45" s="36">
        <v>20000</v>
      </c>
      <c r="W45" s="10"/>
      <c r="X45" s="10"/>
      <c r="Y45" s="5">
        <f t="shared" si="5"/>
        <v>50000</v>
      </c>
      <c r="Z45" s="36">
        <v>50000</v>
      </c>
      <c r="AA45" s="10"/>
      <c r="AB45" s="10"/>
      <c r="AC45" s="5">
        <f t="shared" si="6"/>
        <v>0</v>
      </c>
      <c r="AD45" s="10"/>
      <c r="AE45" s="10"/>
      <c r="AF45" s="10"/>
      <c r="AG45" s="5">
        <f t="shared" si="7"/>
        <v>0</v>
      </c>
      <c r="AH45" s="10"/>
      <c r="AI45" s="10"/>
      <c r="AJ45" s="10"/>
      <c r="AK45" s="5">
        <f t="shared" si="8"/>
        <v>0</v>
      </c>
      <c r="AL45" s="10"/>
      <c r="AM45" s="10"/>
      <c r="AN45" s="10"/>
      <c r="AO45" s="5">
        <f t="shared" si="9"/>
        <v>0</v>
      </c>
      <c r="AP45" s="10"/>
      <c r="AQ45" s="10"/>
      <c r="AR45" s="10"/>
      <c r="AS45" s="5">
        <f t="shared" si="10"/>
        <v>0</v>
      </c>
      <c r="AT45" s="10"/>
      <c r="AU45" s="10"/>
      <c r="AV45" s="10"/>
      <c r="AW45" s="5">
        <f t="shared" si="11"/>
        <v>0</v>
      </c>
      <c r="AX45" s="10"/>
      <c r="AY45" s="10"/>
      <c r="AZ45" s="10"/>
      <c r="BA45" s="5">
        <f t="shared" si="12"/>
        <v>0</v>
      </c>
      <c r="BB45" s="10"/>
      <c r="BC45" s="10"/>
      <c r="BD45" s="10"/>
      <c r="BE45" s="5">
        <f t="shared" si="13"/>
        <v>0</v>
      </c>
      <c r="BF45" s="10"/>
      <c r="BG45" s="10"/>
      <c r="BH45" s="10"/>
      <c r="BI45" s="5">
        <f t="shared" si="14"/>
        <v>0</v>
      </c>
      <c r="BJ45" s="10"/>
      <c r="BK45" s="10"/>
      <c r="BL45" s="10"/>
      <c r="BM45" s="5">
        <f t="shared" si="15"/>
        <v>0</v>
      </c>
      <c r="BN45" s="10"/>
      <c r="BO45" s="10"/>
      <c r="BP45" s="10"/>
      <c r="BQ45" s="5">
        <f t="shared" si="16"/>
        <v>0</v>
      </c>
      <c r="BR45" s="10"/>
      <c r="BS45" s="10"/>
      <c r="BT45" s="10"/>
      <c r="BU45" s="5">
        <f t="shared" si="17"/>
        <v>0</v>
      </c>
      <c r="BV45" s="10"/>
      <c r="BW45" s="10"/>
      <c r="BX45" s="10"/>
      <c r="BY45" s="5">
        <f t="shared" si="106"/>
        <v>0</v>
      </c>
      <c r="BZ45" s="10"/>
      <c r="CA45" s="10"/>
      <c r="CB45" s="10"/>
      <c r="CC45" s="5">
        <f t="shared" si="107"/>
        <v>0</v>
      </c>
      <c r="CD45" s="10"/>
      <c r="CE45" s="10"/>
      <c r="CF45" s="10"/>
      <c r="CG45" s="5">
        <f t="shared" si="20"/>
        <v>0</v>
      </c>
      <c r="CH45" s="10"/>
      <c r="CI45" s="10"/>
      <c r="CJ45" s="10"/>
      <c r="CK45" s="5">
        <f t="shared" si="21"/>
        <v>0</v>
      </c>
      <c r="CL45" s="10"/>
      <c r="CM45" s="10"/>
      <c r="CN45" s="10"/>
      <c r="CO45" s="5">
        <f t="shared" si="23"/>
        <v>0</v>
      </c>
      <c r="CP45" s="10"/>
      <c r="CQ45" s="10"/>
      <c r="CR45" s="10"/>
      <c r="CS45" s="5">
        <f t="shared" si="25"/>
        <v>0</v>
      </c>
      <c r="CT45" s="10"/>
      <c r="CU45" s="10"/>
      <c r="CV45" s="10"/>
      <c r="CW45" s="9">
        <v>0</v>
      </c>
      <c r="CX45" s="10"/>
      <c r="CY45" s="10"/>
      <c r="CZ45" s="10"/>
      <c r="DA45" s="9">
        <v>0</v>
      </c>
      <c r="DB45" s="10"/>
      <c r="DC45" s="10"/>
      <c r="DD45" s="10"/>
      <c r="DE45" s="9">
        <v>0</v>
      </c>
      <c r="DF45" s="10"/>
      <c r="DG45" s="10"/>
      <c r="DH45" s="10"/>
    </row>
    <row r="46" spans="1:112" s="3" customFormat="1" ht="15.75" x14ac:dyDescent="0.25">
      <c r="A46" s="34" t="s">
        <v>51</v>
      </c>
      <c r="B46" s="25">
        <v>43</v>
      </c>
      <c r="C46" s="19">
        <v>54</v>
      </c>
      <c r="D46" s="20" t="s">
        <v>21</v>
      </c>
      <c r="E46" s="54">
        <f t="shared" si="30"/>
        <v>10000</v>
      </c>
      <c r="F46" s="8">
        <f t="shared" si="31"/>
        <v>10000</v>
      </c>
      <c r="G46" s="8">
        <f t="shared" si="32"/>
        <v>0</v>
      </c>
      <c r="H46" s="8">
        <f t="shared" si="33"/>
        <v>0</v>
      </c>
      <c r="I46" s="54">
        <f t="shared" si="63"/>
        <v>330000</v>
      </c>
      <c r="J46" s="8">
        <f t="shared" si="64"/>
        <v>330000</v>
      </c>
      <c r="K46" s="8">
        <f t="shared" si="65"/>
        <v>0</v>
      </c>
      <c r="L46" s="8">
        <f t="shared" si="66"/>
        <v>0</v>
      </c>
      <c r="M46" s="54">
        <f t="shared" si="71"/>
        <v>25000</v>
      </c>
      <c r="N46" s="8">
        <f t="shared" si="72"/>
        <v>25000</v>
      </c>
      <c r="O46" s="8">
        <f t="shared" si="73"/>
        <v>0</v>
      </c>
      <c r="P46" s="8">
        <f t="shared" si="74"/>
        <v>0</v>
      </c>
      <c r="Q46" s="5">
        <f t="shared" si="3"/>
        <v>5000</v>
      </c>
      <c r="R46" s="10">
        <v>5000</v>
      </c>
      <c r="S46" s="10"/>
      <c r="T46" s="10"/>
      <c r="U46" s="5">
        <f t="shared" si="4"/>
        <v>10000</v>
      </c>
      <c r="V46" s="10">
        <v>10000</v>
      </c>
      <c r="W46" s="10"/>
      <c r="X46" s="10"/>
      <c r="Y46" s="5">
        <f t="shared" si="5"/>
        <v>40000</v>
      </c>
      <c r="Z46" s="10">
        <v>40000</v>
      </c>
      <c r="AA46" s="10"/>
      <c r="AB46" s="10"/>
      <c r="AC46" s="5">
        <f t="shared" si="6"/>
        <v>0</v>
      </c>
      <c r="AD46" s="10"/>
      <c r="AE46" s="10"/>
      <c r="AF46" s="10"/>
      <c r="AG46" s="5">
        <f t="shared" si="7"/>
        <v>0</v>
      </c>
      <c r="AH46" s="10"/>
      <c r="AI46" s="10"/>
      <c r="AJ46" s="10"/>
      <c r="AK46" s="5">
        <f t="shared" si="8"/>
        <v>0</v>
      </c>
      <c r="AL46" s="10"/>
      <c r="AM46" s="10"/>
      <c r="AN46" s="10"/>
      <c r="AO46" s="5">
        <f t="shared" si="9"/>
        <v>0</v>
      </c>
      <c r="AP46" s="10"/>
      <c r="AQ46" s="10"/>
      <c r="AR46" s="10"/>
      <c r="AS46" s="5">
        <f t="shared" si="10"/>
        <v>0</v>
      </c>
      <c r="AT46" s="10"/>
      <c r="AU46" s="10"/>
      <c r="AV46" s="10"/>
      <c r="AW46" s="5">
        <f t="shared" si="11"/>
        <v>0</v>
      </c>
      <c r="AX46" s="10"/>
      <c r="AY46" s="10"/>
      <c r="AZ46" s="10"/>
      <c r="BA46" s="5">
        <f t="shared" si="12"/>
        <v>20000</v>
      </c>
      <c r="BB46" s="10">
        <v>20000</v>
      </c>
      <c r="BC46" s="10"/>
      <c r="BD46" s="10"/>
      <c r="BE46" s="5">
        <f t="shared" si="13"/>
        <v>0</v>
      </c>
      <c r="BF46" s="10"/>
      <c r="BG46" s="10"/>
      <c r="BH46" s="10"/>
      <c r="BI46" s="5">
        <f t="shared" si="14"/>
        <v>290000</v>
      </c>
      <c r="BJ46" s="10">
        <v>290000</v>
      </c>
      <c r="BK46" s="10"/>
      <c r="BL46" s="10"/>
      <c r="BM46" s="5">
        <f t="shared" si="15"/>
        <v>0</v>
      </c>
      <c r="BN46" s="10"/>
      <c r="BO46" s="10"/>
      <c r="BP46" s="10"/>
      <c r="BQ46" s="5">
        <f t="shared" si="16"/>
        <v>0</v>
      </c>
      <c r="BR46" s="10"/>
      <c r="BS46" s="10"/>
      <c r="BT46" s="10"/>
      <c r="BU46" s="5">
        <f t="shared" si="17"/>
        <v>0</v>
      </c>
      <c r="BV46" s="10"/>
      <c r="BW46" s="10"/>
      <c r="BX46" s="10"/>
      <c r="BY46" s="5">
        <f t="shared" si="106"/>
        <v>0</v>
      </c>
      <c r="BZ46" s="10"/>
      <c r="CA46" s="10"/>
      <c r="CB46" s="10"/>
      <c r="CC46" s="5">
        <f t="shared" si="107"/>
        <v>0</v>
      </c>
      <c r="CD46" s="10"/>
      <c r="CE46" s="10"/>
      <c r="CF46" s="10"/>
      <c r="CG46" s="5">
        <f t="shared" si="20"/>
        <v>0</v>
      </c>
      <c r="CH46" s="10"/>
      <c r="CI46" s="10"/>
      <c r="CJ46" s="10"/>
      <c r="CK46" s="5">
        <f t="shared" si="21"/>
        <v>0</v>
      </c>
      <c r="CL46" s="10"/>
      <c r="CM46" s="10"/>
      <c r="CN46" s="10"/>
      <c r="CO46" s="5">
        <f t="shared" si="23"/>
        <v>0</v>
      </c>
      <c r="CP46" s="56"/>
      <c r="CQ46" s="10"/>
      <c r="CR46" s="10"/>
      <c r="CS46" s="5">
        <f t="shared" si="25"/>
        <v>0</v>
      </c>
      <c r="CT46" s="56"/>
      <c r="CU46" s="10"/>
      <c r="CV46" s="10"/>
      <c r="CW46" s="9">
        <v>0</v>
      </c>
      <c r="CX46" s="10"/>
      <c r="CY46" s="10"/>
      <c r="CZ46" s="10"/>
      <c r="DA46" s="9">
        <v>0</v>
      </c>
      <c r="DB46" s="10"/>
      <c r="DC46" s="10"/>
      <c r="DD46" s="10"/>
      <c r="DE46" s="9">
        <v>0</v>
      </c>
      <c r="DF46" s="10"/>
      <c r="DG46" s="10"/>
      <c r="DH46" s="10"/>
    </row>
    <row r="47" spans="1:112" s="2" customFormat="1" ht="15.75" x14ac:dyDescent="0.25">
      <c r="A47" s="1" t="s">
        <v>56</v>
      </c>
      <c r="B47" s="7">
        <v>47</v>
      </c>
      <c r="C47" s="7">
        <v>21</v>
      </c>
      <c r="D47" s="7">
        <v>500</v>
      </c>
      <c r="E47" s="54">
        <f t="shared" si="30"/>
        <v>1215</v>
      </c>
      <c r="F47" s="8">
        <f t="shared" si="31"/>
        <v>405</v>
      </c>
      <c r="G47" s="8">
        <f t="shared" si="32"/>
        <v>405</v>
      </c>
      <c r="H47" s="8">
        <f t="shared" si="33"/>
        <v>405</v>
      </c>
      <c r="I47" s="54">
        <f t="shared" si="63"/>
        <v>1377</v>
      </c>
      <c r="J47" s="8">
        <f t="shared" si="64"/>
        <v>459</v>
      </c>
      <c r="K47" s="8">
        <f t="shared" si="65"/>
        <v>459</v>
      </c>
      <c r="L47" s="8">
        <f t="shared" si="66"/>
        <v>459</v>
      </c>
      <c r="M47" s="54">
        <f t="shared" si="71"/>
        <v>1094</v>
      </c>
      <c r="N47" s="8">
        <f t="shared" si="72"/>
        <v>365</v>
      </c>
      <c r="O47" s="8">
        <f t="shared" si="73"/>
        <v>365</v>
      </c>
      <c r="P47" s="8">
        <f t="shared" si="74"/>
        <v>364</v>
      </c>
      <c r="Q47" s="9">
        <f>R47+S47+T47</f>
        <v>0</v>
      </c>
      <c r="R47" s="10"/>
      <c r="S47" s="10"/>
      <c r="T47" s="10"/>
      <c r="U47" s="9">
        <f>V47+W47+X47</f>
        <v>0</v>
      </c>
      <c r="V47" s="10"/>
      <c r="W47" s="10"/>
      <c r="X47" s="10"/>
      <c r="Y47" s="9">
        <f>Z47+AA47+AB47</f>
        <v>0</v>
      </c>
      <c r="Z47" s="10"/>
      <c r="AA47" s="10"/>
      <c r="AB47" s="10"/>
      <c r="AC47" s="9">
        <f>AD47+AE47+AF47</f>
        <v>0</v>
      </c>
      <c r="AD47" s="10"/>
      <c r="AE47" s="10"/>
      <c r="AF47" s="10"/>
      <c r="AG47" s="9">
        <f>AH47+AI47+AJ47</f>
        <v>0</v>
      </c>
      <c r="AH47" s="10"/>
      <c r="AI47" s="10"/>
      <c r="AJ47" s="10"/>
      <c r="AK47" s="9">
        <f>AL47+AM47+AN47</f>
        <v>0</v>
      </c>
      <c r="AL47" s="10"/>
      <c r="AM47" s="10"/>
      <c r="AN47" s="10"/>
      <c r="AO47" s="9">
        <f>AP47+AQ47+AR47</f>
        <v>0</v>
      </c>
      <c r="AP47" s="10"/>
      <c r="AQ47" s="10"/>
      <c r="AR47" s="10"/>
      <c r="AS47" s="9">
        <f>AT47+AU47+AV47</f>
        <v>0</v>
      </c>
      <c r="AT47" s="10"/>
      <c r="AU47" s="10"/>
      <c r="AV47" s="10"/>
      <c r="AW47" s="9">
        <f>AX47+AY47+AZ47</f>
        <v>0</v>
      </c>
      <c r="AX47" s="10"/>
      <c r="AY47" s="10"/>
      <c r="AZ47" s="10"/>
      <c r="BA47" s="9">
        <f>BB47+BC47+BD47</f>
        <v>0</v>
      </c>
      <c r="BB47" s="10"/>
      <c r="BC47" s="10"/>
      <c r="BD47" s="10"/>
      <c r="BE47" s="9">
        <f>BF47+BG47+BH47</f>
        <v>0</v>
      </c>
      <c r="BF47" s="10"/>
      <c r="BG47" s="10"/>
      <c r="BH47" s="10"/>
      <c r="BI47" s="9">
        <f>BJ47+BK47+BL47</f>
        <v>0</v>
      </c>
      <c r="BJ47" s="10"/>
      <c r="BK47" s="10"/>
      <c r="BL47" s="10"/>
      <c r="BM47" s="9">
        <f>BN47+BO47+BP47</f>
        <v>0</v>
      </c>
      <c r="BN47" s="10"/>
      <c r="BO47" s="10"/>
      <c r="BP47" s="10"/>
      <c r="BQ47" s="9">
        <f>BR47+BS47+BT47</f>
        <v>0</v>
      </c>
      <c r="BR47" s="10"/>
      <c r="BS47" s="10"/>
      <c r="BT47" s="10"/>
      <c r="BU47" s="9">
        <f>BV47+BW47+BX47</f>
        <v>0</v>
      </c>
      <c r="BV47" s="10"/>
      <c r="BW47" s="10"/>
      <c r="BX47" s="10"/>
      <c r="BY47" s="9">
        <f>BZ47+CA47+CB47</f>
        <v>0</v>
      </c>
      <c r="BZ47" s="10"/>
      <c r="CA47" s="10"/>
      <c r="CB47" s="10"/>
      <c r="CC47" s="9">
        <f>CD47+CE47+CF47</f>
        <v>0</v>
      </c>
      <c r="CD47" s="10"/>
      <c r="CE47" s="10"/>
      <c r="CF47" s="10"/>
      <c r="CG47" s="9">
        <f>CH47+CI47+CJ47</f>
        <v>0</v>
      </c>
      <c r="CH47" s="10"/>
      <c r="CI47" s="10"/>
      <c r="CJ47" s="10"/>
      <c r="CK47" s="9">
        <f>CL47+CM47+CN47</f>
        <v>729</v>
      </c>
      <c r="CL47" s="42">
        <v>243</v>
      </c>
      <c r="CM47" s="42">
        <v>243</v>
      </c>
      <c r="CN47" s="42">
        <v>243</v>
      </c>
      <c r="CO47" s="9">
        <f>CP47+CQ47+CR47</f>
        <v>810</v>
      </c>
      <c r="CP47" s="56">
        <v>270</v>
      </c>
      <c r="CQ47" s="56">
        <v>270</v>
      </c>
      <c r="CR47" s="56">
        <v>270</v>
      </c>
      <c r="CS47" s="9">
        <f>CT47+CU47+CV47</f>
        <v>918</v>
      </c>
      <c r="CT47" s="56">
        <v>306</v>
      </c>
      <c r="CU47" s="56">
        <v>306</v>
      </c>
      <c r="CV47" s="56">
        <v>306</v>
      </c>
      <c r="CW47" s="9">
        <f>CX47+CY47+CZ47</f>
        <v>365</v>
      </c>
      <c r="CX47" s="10">
        <v>122</v>
      </c>
      <c r="CY47" s="10">
        <v>122</v>
      </c>
      <c r="CZ47" s="10">
        <v>121</v>
      </c>
      <c r="DA47" s="9">
        <f>DB47+DC47+DD47</f>
        <v>405</v>
      </c>
      <c r="DB47" s="10">
        <v>135</v>
      </c>
      <c r="DC47" s="10">
        <v>135</v>
      </c>
      <c r="DD47" s="10">
        <v>135</v>
      </c>
      <c r="DE47" s="9">
        <f>DF47+DG47+DH47</f>
        <v>459</v>
      </c>
      <c r="DF47" s="10">
        <v>153</v>
      </c>
      <c r="DG47" s="10">
        <v>153</v>
      </c>
      <c r="DH47" s="10">
        <v>153</v>
      </c>
    </row>
    <row r="48" spans="1:112" s="3" customFormat="1" ht="15.75" x14ac:dyDescent="0.2">
      <c r="A48" s="22" t="s">
        <v>52</v>
      </c>
      <c r="B48" s="4">
        <v>48</v>
      </c>
      <c r="C48" s="7">
        <v>21</v>
      </c>
      <c r="D48" s="16" t="s">
        <v>43</v>
      </c>
      <c r="E48" s="54">
        <f t="shared" si="30"/>
        <v>1585000</v>
      </c>
      <c r="F48" s="8">
        <f>+V48+AH48+AT48+BF48+BR48+CD48+CP48+DB48</f>
        <v>1585000</v>
      </c>
      <c r="G48" s="8">
        <f t="shared" si="32"/>
        <v>0</v>
      </c>
      <c r="H48" s="8">
        <f t="shared" si="33"/>
        <v>0</v>
      </c>
      <c r="I48" s="54">
        <f t="shared" si="63"/>
        <v>715000</v>
      </c>
      <c r="J48" s="8">
        <f t="shared" si="64"/>
        <v>715000</v>
      </c>
      <c r="K48" s="8">
        <f t="shared" si="65"/>
        <v>0</v>
      </c>
      <c r="L48" s="8">
        <f t="shared" si="66"/>
        <v>0</v>
      </c>
      <c r="M48" s="54">
        <f t="shared" si="71"/>
        <v>619027</v>
      </c>
      <c r="N48" s="8">
        <f t="shared" si="72"/>
        <v>419270</v>
      </c>
      <c r="O48" s="8">
        <f t="shared" si="73"/>
        <v>107270</v>
      </c>
      <c r="P48" s="8">
        <f t="shared" si="74"/>
        <v>99879</v>
      </c>
      <c r="Q48" s="5">
        <f t="shared" si="3"/>
        <v>312000</v>
      </c>
      <c r="R48" s="10">
        <v>312000</v>
      </c>
      <c r="S48" s="10"/>
      <c r="T48" s="10"/>
      <c r="U48" s="5">
        <f t="shared" ref="U48:U49" si="108">V48+W48+X48</f>
        <v>1000000</v>
      </c>
      <c r="V48" s="10">
        <v>1000000</v>
      </c>
      <c r="W48" s="10"/>
      <c r="X48" s="10"/>
      <c r="Y48" s="5">
        <f t="shared" si="5"/>
        <v>400000</v>
      </c>
      <c r="Z48" s="10">
        <v>400000</v>
      </c>
      <c r="AA48" s="10"/>
      <c r="AB48" s="10"/>
      <c r="AC48" s="5">
        <f t="shared" si="6"/>
        <v>0</v>
      </c>
      <c r="AD48" s="10"/>
      <c r="AE48" s="10"/>
      <c r="AF48" s="10"/>
      <c r="AG48" s="5">
        <f t="shared" ref="AG48:AG49" si="109">AH48+AI48+AJ48</f>
        <v>0</v>
      </c>
      <c r="AH48" s="10"/>
      <c r="AI48" s="10"/>
      <c r="AJ48" s="10"/>
      <c r="AK48" s="5">
        <f t="shared" si="8"/>
        <v>0</v>
      </c>
      <c r="AL48" s="10"/>
      <c r="AM48" s="10"/>
      <c r="AN48" s="10"/>
      <c r="AO48" s="5">
        <f t="shared" si="9"/>
        <v>0</v>
      </c>
      <c r="AP48" s="10"/>
      <c r="AQ48" s="10"/>
      <c r="AR48" s="10"/>
      <c r="AS48" s="5">
        <f t="shared" ref="AS48:AS49" si="110">AT48+AU48+AV48</f>
        <v>0</v>
      </c>
      <c r="AT48" s="10"/>
      <c r="AU48" s="10"/>
      <c r="AV48" s="10"/>
      <c r="AW48" s="5">
        <f t="shared" si="11"/>
        <v>0</v>
      </c>
      <c r="AX48" s="10"/>
      <c r="AY48" s="10"/>
      <c r="AZ48" s="10"/>
      <c r="BA48" s="5">
        <f t="shared" si="12"/>
        <v>0</v>
      </c>
      <c r="BB48" s="10"/>
      <c r="BC48" s="10"/>
      <c r="BD48" s="10"/>
      <c r="BE48" s="5">
        <f t="shared" ref="BE48:BE49" si="111">BF48+BG48+BH48</f>
        <v>0</v>
      </c>
      <c r="BF48" s="10"/>
      <c r="BG48" s="10"/>
      <c r="BH48" s="10"/>
      <c r="BI48" s="5">
        <f t="shared" si="14"/>
        <v>0</v>
      </c>
      <c r="BJ48" s="10"/>
      <c r="BK48" s="10"/>
      <c r="BL48" s="10"/>
      <c r="BM48" s="5">
        <f t="shared" si="15"/>
        <v>0</v>
      </c>
      <c r="BN48" s="10"/>
      <c r="BO48" s="10"/>
      <c r="BP48" s="10"/>
      <c r="BQ48" s="5">
        <f t="shared" ref="BQ48:BQ49" si="112">BR48+BS48+BT48</f>
        <v>0</v>
      </c>
      <c r="BR48" s="10"/>
      <c r="BS48" s="10"/>
      <c r="BT48" s="10"/>
      <c r="BU48" s="5">
        <f t="shared" si="17"/>
        <v>0</v>
      </c>
      <c r="BV48" s="10"/>
      <c r="BW48" s="10"/>
      <c r="BX48" s="10"/>
      <c r="BY48" s="5">
        <f t="shared" si="106"/>
        <v>0</v>
      </c>
      <c r="BZ48" s="10"/>
      <c r="CA48" s="10"/>
      <c r="CB48" s="10"/>
      <c r="CC48" s="5">
        <f t="shared" ref="CC48:CC49" si="113">CD48+CE48+CF48</f>
        <v>0</v>
      </c>
      <c r="CD48" s="10"/>
      <c r="CE48" s="10"/>
      <c r="CF48" s="10"/>
      <c r="CG48" s="5">
        <f t="shared" si="20"/>
        <v>0</v>
      </c>
      <c r="CH48" s="10"/>
      <c r="CI48" s="10"/>
      <c r="CJ48" s="10"/>
      <c r="CK48" s="5">
        <f t="shared" si="21"/>
        <v>7392</v>
      </c>
      <c r="CL48" s="42">
        <v>7392</v>
      </c>
      <c r="CM48" s="42"/>
      <c r="CN48" s="42"/>
      <c r="CO48" s="5">
        <f t="shared" ref="CO48:CO49" si="114">CP48+CQ48+CR48</f>
        <v>10000</v>
      </c>
      <c r="CP48" s="42">
        <v>10000</v>
      </c>
      <c r="CQ48" s="42"/>
      <c r="CR48" s="42"/>
      <c r="CS48" s="5">
        <f t="shared" si="25"/>
        <v>15000</v>
      </c>
      <c r="CT48" s="42">
        <v>15000</v>
      </c>
      <c r="CU48" s="42"/>
      <c r="CV48" s="42"/>
      <c r="CW48" s="5">
        <f t="shared" ref="CW48" si="115">CX48+CY48+CZ48</f>
        <v>299635</v>
      </c>
      <c r="CX48" s="10">
        <f>100000-CX47</f>
        <v>99878</v>
      </c>
      <c r="CY48" s="10">
        <f>100000-CY47</f>
        <v>99878</v>
      </c>
      <c r="CZ48" s="10">
        <f>100000-CZ47</f>
        <v>99879</v>
      </c>
      <c r="DA48" s="5">
        <f t="shared" ref="DA48" si="116">DB48+DC48+DD48</f>
        <v>575000</v>
      </c>
      <c r="DB48" s="10">
        <v>575000</v>
      </c>
      <c r="DC48" s="10"/>
      <c r="DD48" s="10"/>
      <c r="DE48" s="5">
        <f t="shared" ref="DE48" si="117">DF48+DG48+DH48</f>
        <v>300000</v>
      </c>
      <c r="DF48" s="10">
        <v>300000</v>
      </c>
      <c r="DG48" s="10"/>
      <c r="DH48" s="10"/>
    </row>
    <row r="49" spans="1:112" s="2" customFormat="1" ht="31.5" x14ac:dyDescent="0.25">
      <c r="A49" s="24" t="s">
        <v>53</v>
      </c>
      <c r="B49" s="4">
        <v>48</v>
      </c>
      <c r="C49" s="7">
        <v>21</v>
      </c>
      <c r="D49" s="16" t="s">
        <v>29</v>
      </c>
      <c r="E49" s="54">
        <f t="shared" si="30"/>
        <v>2248939</v>
      </c>
      <c r="F49" s="8">
        <f t="shared" si="31"/>
        <v>766683</v>
      </c>
      <c r="G49" s="8">
        <f t="shared" si="32"/>
        <v>749195</v>
      </c>
      <c r="H49" s="8">
        <f t="shared" si="33"/>
        <v>733061</v>
      </c>
      <c r="I49" s="54">
        <f t="shared" si="63"/>
        <v>2675165</v>
      </c>
      <c r="J49" s="8">
        <f t="shared" si="64"/>
        <v>923926</v>
      </c>
      <c r="K49" s="8">
        <f t="shared" si="65"/>
        <v>880766</v>
      </c>
      <c r="L49" s="8">
        <f t="shared" si="66"/>
        <v>870473</v>
      </c>
      <c r="M49" s="54">
        <f t="shared" si="71"/>
        <v>667939</v>
      </c>
      <c r="N49" s="8">
        <f t="shared" si="72"/>
        <v>226600</v>
      </c>
      <c r="O49" s="8">
        <f t="shared" si="73"/>
        <v>222215</v>
      </c>
      <c r="P49" s="8">
        <f t="shared" si="74"/>
        <v>219124</v>
      </c>
      <c r="Q49" s="5">
        <f t="shared" si="3"/>
        <v>0</v>
      </c>
      <c r="R49" s="10"/>
      <c r="S49" s="10"/>
      <c r="T49" s="10"/>
      <c r="U49" s="5">
        <f t="shared" si="108"/>
        <v>0</v>
      </c>
      <c r="V49" s="10"/>
      <c r="W49" s="10"/>
      <c r="X49" s="10"/>
      <c r="Y49" s="5">
        <f t="shared" si="5"/>
        <v>0</v>
      </c>
      <c r="Z49" s="10"/>
      <c r="AA49" s="10"/>
      <c r="AB49" s="10"/>
      <c r="AC49" s="5">
        <f t="shared" si="6"/>
        <v>71800</v>
      </c>
      <c r="AD49" s="10">
        <v>23806</v>
      </c>
      <c r="AE49" s="10">
        <v>23790</v>
      </c>
      <c r="AF49" s="10">
        <v>24204</v>
      </c>
      <c r="AG49" s="5">
        <f t="shared" si="109"/>
        <v>154539</v>
      </c>
      <c r="AH49" s="8">
        <v>56903</v>
      </c>
      <c r="AI49" s="8">
        <v>50197</v>
      </c>
      <c r="AJ49" s="8">
        <v>47439</v>
      </c>
      <c r="AK49" s="5">
        <f t="shared" si="8"/>
        <v>195094</v>
      </c>
      <c r="AL49" s="8">
        <v>64671</v>
      </c>
      <c r="AM49" s="8">
        <v>64732</v>
      </c>
      <c r="AN49" s="8">
        <v>65691</v>
      </c>
      <c r="AO49" s="5">
        <f t="shared" si="9"/>
        <v>233921</v>
      </c>
      <c r="AP49" s="41">
        <v>78920</v>
      </c>
      <c r="AQ49" s="41">
        <v>78779</v>
      </c>
      <c r="AR49" s="41">
        <v>76222</v>
      </c>
      <c r="AS49" s="5">
        <f t="shared" si="110"/>
        <v>1041034</v>
      </c>
      <c r="AT49" s="41">
        <v>355543</v>
      </c>
      <c r="AU49" s="41">
        <v>347993</v>
      </c>
      <c r="AV49" s="41">
        <v>337498</v>
      </c>
      <c r="AW49" s="5">
        <f t="shared" si="11"/>
        <v>1198553</v>
      </c>
      <c r="AX49" s="41">
        <v>403651</v>
      </c>
      <c r="AY49" s="41">
        <v>402351</v>
      </c>
      <c r="AZ49" s="41">
        <v>392551</v>
      </c>
      <c r="BA49" s="5">
        <f t="shared" si="12"/>
        <v>86916</v>
      </c>
      <c r="BB49" s="47">
        <v>31304</v>
      </c>
      <c r="BC49" s="47">
        <v>27806</v>
      </c>
      <c r="BD49" s="47">
        <v>27806</v>
      </c>
      <c r="BE49" s="5">
        <f t="shared" si="111"/>
        <v>387563</v>
      </c>
      <c r="BF49" s="47">
        <v>129200</v>
      </c>
      <c r="BG49" s="47">
        <v>129200</v>
      </c>
      <c r="BH49" s="47">
        <v>129163</v>
      </c>
      <c r="BI49" s="5">
        <f t="shared" si="14"/>
        <v>495670</v>
      </c>
      <c r="BJ49" s="47">
        <v>192850</v>
      </c>
      <c r="BK49" s="47">
        <v>152106</v>
      </c>
      <c r="BL49" s="47">
        <v>150714</v>
      </c>
      <c r="BM49" s="5">
        <f t="shared" si="15"/>
        <v>130302</v>
      </c>
      <c r="BN49" s="38">
        <v>44236</v>
      </c>
      <c r="BO49" s="38">
        <v>43507</v>
      </c>
      <c r="BP49" s="38">
        <v>42559</v>
      </c>
      <c r="BQ49" s="5">
        <f t="shared" si="112"/>
        <v>321668</v>
      </c>
      <c r="BR49" s="38">
        <v>110325</v>
      </c>
      <c r="BS49" s="38">
        <v>107094</v>
      </c>
      <c r="BT49" s="38">
        <v>104249</v>
      </c>
      <c r="BU49" s="5">
        <f t="shared" si="17"/>
        <v>387703</v>
      </c>
      <c r="BV49" s="38">
        <v>130039</v>
      </c>
      <c r="BW49" s="38">
        <v>128862</v>
      </c>
      <c r="BX49" s="38">
        <v>128802</v>
      </c>
      <c r="BY49" s="5">
        <f t="shared" si="106"/>
        <v>145000</v>
      </c>
      <c r="BZ49" s="10">
        <v>48334</v>
      </c>
      <c r="CA49" s="10">
        <v>48333</v>
      </c>
      <c r="CB49" s="10">
        <v>48333</v>
      </c>
      <c r="CC49" s="5">
        <f t="shared" si="113"/>
        <v>344135</v>
      </c>
      <c r="CD49" s="45">
        <v>114712</v>
      </c>
      <c r="CE49" s="45">
        <v>114711</v>
      </c>
      <c r="CF49" s="45">
        <v>114712</v>
      </c>
      <c r="CG49" s="5">
        <f t="shared" si="20"/>
        <v>398145</v>
      </c>
      <c r="CH49" s="45">
        <v>132715</v>
      </c>
      <c r="CI49" s="45">
        <v>132715</v>
      </c>
      <c r="CJ49" s="45">
        <v>132715</v>
      </c>
      <c r="CK49" s="5">
        <f t="shared" si="21"/>
        <v>0</v>
      </c>
      <c r="CL49" s="10"/>
      <c r="CM49" s="10"/>
      <c r="CN49" s="10"/>
      <c r="CO49" s="5">
        <f t="shared" si="114"/>
        <v>0</v>
      </c>
      <c r="CP49" s="59"/>
      <c r="CQ49" s="10"/>
      <c r="CR49" s="10"/>
      <c r="CS49" s="5">
        <f t="shared" si="25"/>
        <v>0</v>
      </c>
      <c r="CT49" s="59"/>
      <c r="CU49" s="10"/>
      <c r="CV49" s="10"/>
      <c r="CW49" s="9">
        <v>0</v>
      </c>
      <c r="CX49" s="10"/>
      <c r="CY49" s="10"/>
      <c r="CZ49" s="10"/>
      <c r="DA49" s="9">
        <v>0</v>
      </c>
      <c r="DB49" s="10"/>
      <c r="DC49" s="10"/>
      <c r="DD49" s="10"/>
      <c r="DE49" s="9">
        <v>0</v>
      </c>
      <c r="DF49" s="10"/>
      <c r="DG49" s="10"/>
      <c r="DH49" s="10"/>
    </row>
    <row r="50" spans="1:112" s="101" customFormat="1" ht="27" customHeight="1" x14ac:dyDescent="0.2">
      <c r="A50" s="49" t="s">
        <v>30</v>
      </c>
      <c r="B50" s="19"/>
      <c r="C50" s="19"/>
      <c r="D50" s="20"/>
      <c r="E50" s="100">
        <f t="shared" ref="E50:H50" si="118">E14+E16+E18</f>
        <v>38671047</v>
      </c>
      <c r="F50" s="100">
        <f t="shared" si="118"/>
        <v>14576050</v>
      </c>
      <c r="G50" s="100">
        <f t="shared" si="118"/>
        <v>12235527</v>
      </c>
      <c r="H50" s="100">
        <f t="shared" si="118"/>
        <v>11859470</v>
      </c>
      <c r="I50" s="100">
        <f>I14+I16+I18</f>
        <v>44831089.107499994</v>
      </c>
      <c r="J50" s="100">
        <f t="shared" ref="J50:AZ50" si="119">J14+J16+J18</f>
        <v>16115389.289999999</v>
      </c>
      <c r="K50" s="100">
        <f t="shared" si="119"/>
        <v>14449465.149999999</v>
      </c>
      <c r="L50" s="100">
        <f t="shared" si="119"/>
        <v>14266234.6675</v>
      </c>
      <c r="M50" s="100">
        <f t="shared" si="119"/>
        <v>26705014</v>
      </c>
      <c r="N50" s="100">
        <f t="shared" si="119"/>
        <v>9581540</v>
      </c>
      <c r="O50" s="100">
        <f t="shared" si="119"/>
        <v>8918164</v>
      </c>
      <c r="P50" s="100">
        <f t="shared" si="119"/>
        <v>8452453</v>
      </c>
      <c r="Q50" s="99">
        <f t="shared" si="119"/>
        <v>834950</v>
      </c>
      <c r="R50" s="99">
        <f t="shared" si="119"/>
        <v>619650</v>
      </c>
      <c r="S50" s="99">
        <f t="shared" si="119"/>
        <v>107900</v>
      </c>
      <c r="T50" s="99">
        <f t="shared" si="119"/>
        <v>107400</v>
      </c>
      <c r="U50" s="99">
        <f t="shared" ref="U50:X50" si="120">U14+U16+U18</f>
        <v>1655219</v>
      </c>
      <c r="V50" s="99">
        <f t="shared" si="120"/>
        <v>1366569</v>
      </c>
      <c r="W50" s="99">
        <f t="shared" si="120"/>
        <v>144325</v>
      </c>
      <c r="X50" s="99">
        <f t="shared" si="120"/>
        <v>144325</v>
      </c>
      <c r="Y50" s="99">
        <f t="shared" si="119"/>
        <v>1319195</v>
      </c>
      <c r="Z50" s="99">
        <f t="shared" si="119"/>
        <v>933065</v>
      </c>
      <c r="AA50" s="99">
        <f t="shared" si="119"/>
        <v>193065</v>
      </c>
      <c r="AB50" s="99">
        <f t="shared" si="119"/>
        <v>193065</v>
      </c>
      <c r="AC50" s="99">
        <f t="shared" si="119"/>
        <v>2466597</v>
      </c>
      <c r="AD50" s="99">
        <f t="shared" si="119"/>
        <v>817706</v>
      </c>
      <c r="AE50" s="99">
        <f t="shared" si="119"/>
        <v>817301</v>
      </c>
      <c r="AF50" s="99">
        <f t="shared" si="119"/>
        <v>831590</v>
      </c>
      <c r="AG50" s="99">
        <f t="shared" ref="AG50:AJ50" si="121">AG14+AG16+AG18</f>
        <v>3245326</v>
      </c>
      <c r="AH50" s="99">
        <f t="shared" si="121"/>
        <v>1194957</v>
      </c>
      <c r="AI50" s="99">
        <f t="shared" si="121"/>
        <v>1054134</v>
      </c>
      <c r="AJ50" s="99">
        <f t="shared" si="121"/>
        <v>996235</v>
      </c>
      <c r="AK50" s="99">
        <f t="shared" si="119"/>
        <v>4096996.76</v>
      </c>
      <c r="AL50" s="99">
        <f t="shared" si="119"/>
        <v>1358100.5899999999</v>
      </c>
      <c r="AM50" s="99">
        <f t="shared" si="119"/>
        <v>1359376.45</v>
      </c>
      <c r="AN50" s="99">
        <f t="shared" si="119"/>
        <v>1379519.72</v>
      </c>
      <c r="AO50" s="99">
        <f t="shared" si="119"/>
        <v>8031296</v>
      </c>
      <c r="AP50" s="99">
        <f t="shared" si="119"/>
        <v>2709595</v>
      </c>
      <c r="AQ50" s="99">
        <f t="shared" si="119"/>
        <v>2704754</v>
      </c>
      <c r="AR50" s="99">
        <f t="shared" si="119"/>
        <v>2616947</v>
      </c>
      <c r="AS50" s="99">
        <f t="shared" ref="AS50:AV50" si="122">AS14+AS16+AS18</f>
        <v>11451384</v>
      </c>
      <c r="AT50" s="99">
        <f t="shared" si="122"/>
        <v>3910976</v>
      </c>
      <c r="AU50" s="99">
        <f t="shared" si="122"/>
        <v>3827926</v>
      </c>
      <c r="AV50" s="99">
        <f t="shared" si="122"/>
        <v>3712482</v>
      </c>
      <c r="AW50" s="99">
        <f t="shared" si="119"/>
        <v>13184071</v>
      </c>
      <c r="AX50" s="99">
        <f t="shared" si="119"/>
        <v>4440157</v>
      </c>
      <c r="AY50" s="99">
        <f t="shared" si="119"/>
        <v>4425857</v>
      </c>
      <c r="AZ50" s="99">
        <f t="shared" si="119"/>
        <v>4318057</v>
      </c>
      <c r="BA50" s="99">
        <f t="shared" ref="BA50:CV50" si="123">BA14+BA16+BA18</f>
        <v>2984156</v>
      </c>
      <c r="BB50" s="99">
        <f t="shared" si="123"/>
        <v>1074787</v>
      </c>
      <c r="BC50" s="99">
        <f t="shared" si="123"/>
        <v>954685</v>
      </c>
      <c r="BD50" s="99">
        <f t="shared" si="123"/>
        <v>954684</v>
      </c>
      <c r="BE50" s="99">
        <f t="shared" ref="BE50:BH50" si="124">BE14+BE16+BE18</f>
        <v>4263193</v>
      </c>
      <c r="BF50" s="99">
        <f t="shared" si="124"/>
        <v>1490751</v>
      </c>
      <c r="BG50" s="99">
        <f t="shared" si="124"/>
        <v>1384201</v>
      </c>
      <c r="BH50" s="99">
        <f t="shared" si="124"/>
        <v>1388241</v>
      </c>
      <c r="BI50" s="99">
        <f t="shared" si="123"/>
        <v>5452371</v>
      </c>
      <c r="BJ50" s="99">
        <f t="shared" si="123"/>
        <v>2121346</v>
      </c>
      <c r="BK50" s="99">
        <f t="shared" si="123"/>
        <v>1673170</v>
      </c>
      <c r="BL50" s="99">
        <f t="shared" si="123"/>
        <v>1657855</v>
      </c>
      <c r="BM50" s="99">
        <f t="shared" si="123"/>
        <v>4473727</v>
      </c>
      <c r="BN50" s="99">
        <f t="shared" si="123"/>
        <v>1518778</v>
      </c>
      <c r="BO50" s="99">
        <f t="shared" si="123"/>
        <v>1493749</v>
      </c>
      <c r="BP50" s="99">
        <f t="shared" si="123"/>
        <v>1461200</v>
      </c>
      <c r="BQ50" s="99">
        <f t="shared" ref="BQ50:BT50" si="125">BQ14+BQ16+BQ18</f>
        <v>6755023</v>
      </c>
      <c r="BR50" s="99">
        <f t="shared" si="125"/>
        <v>2316830</v>
      </c>
      <c r="BS50" s="99">
        <f t="shared" si="125"/>
        <v>2248974</v>
      </c>
      <c r="BT50" s="99">
        <f t="shared" si="125"/>
        <v>2189219</v>
      </c>
      <c r="BU50" s="99">
        <f t="shared" si="123"/>
        <v>8141743</v>
      </c>
      <c r="BV50" s="99">
        <f t="shared" si="123"/>
        <v>2730819</v>
      </c>
      <c r="BW50" s="99">
        <f t="shared" si="123"/>
        <v>2706092</v>
      </c>
      <c r="BX50" s="99">
        <f t="shared" si="123"/>
        <v>2704832</v>
      </c>
      <c r="BY50" s="99">
        <f t="shared" si="123"/>
        <v>4979110</v>
      </c>
      <c r="BZ50" s="99">
        <f t="shared" si="123"/>
        <v>1660536</v>
      </c>
      <c r="CA50" s="99">
        <f t="shared" si="123"/>
        <v>1659287</v>
      </c>
      <c r="CB50" s="99">
        <f t="shared" si="123"/>
        <v>1659287</v>
      </c>
      <c r="CC50" s="99">
        <f t="shared" ref="CC50:CF50" si="126">CC14+CC16+CC18</f>
        <v>7226846</v>
      </c>
      <c r="CD50" s="99">
        <f t="shared" si="126"/>
        <v>2409515</v>
      </c>
      <c r="CE50" s="99">
        <f t="shared" si="126"/>
        <v>2408515</v>
      </c>
      <c r="CF50" s="99">
        <f t="shared" si="126"/>
        <v>2408816</v>
      </c>
      <c r="CG50" s="99">
        <f t="shared" si="123"/>
        <v>8361036.3475000001</v>
      </c>
      <c r="CH50" s="99">
        <f t="shared" si="123"/>
        <v>2787009.7</v>
      </c>
      <c r="CI50" s="99">
        <f t="shared" si="123"/>
        <v>2787012.7</v>
      </c>
      <c r="CJ50" s="99">
        <f t="shared" si="123"/>
        <v>2787013.9474999998</v>
      </c>
      <c r="CK50" s="99">
        <f t="shared" si="123"/>
        <v>2635178</v>
      </c>
      <c r="CL50" s="99">
        <f t="shared" si="123"/>
        <v>1080488</v>
      </c>
      <c r="CM50" s="99">
        <f t="shared" si="123"/>
        <v>833345</v>
      </c>
      <c r="CN50" s="99">
        <f t="shared" si="123"/>
        <v>721345</v>
      </c>
      <c r="CO50" s="99">
        <f t="shared" ref="CO50:CR50" si="127">CO14+CO16+CO18</f>
        <v>3498651</v>
      </c>
      <c r="CP50" s="99">
        <f t="shared" si="127"/>
        <v>1311317</v>
      </c>
      <c r="CQ50" s="99">
        <f t="shared" si="127"/>
        <v>1167317</v>
      </c>
      <c r="CR50" s="99">
        <f t="shared" si="127"/>
        <v>1020017</v>
      </c>
      <c r="CS50" s="99">
        <f t="shared" si="123"/>
        <v>3975217</v>
      </c>
      <c r="CT50" s="99">
        <f t="shared" si="123"/>
        <v>1444739</v>
      </c>
      <c r="CU50" s="99">
        <f t="shared" si="123"/>
        <v>1304739</v>
      </c>
      <c r="CV50" s="99">
        <f t="shared" si="123"/>
        <v>1225739</v>
      </c>
      <c r="CW50" s="99">
        <f t="shared" ref="CW50:DH50" si="128">CW14+CW16+CW18</f>
        <v>300000</v>
      </c>
      <c r="CX50" s="99">
        <f t="shared" si="128"/>
        <v>100000</v>
      </c>
      <c r="CY50" s="99">
        <f t="shared" si="128"/>
        <v>100000</v>
      </c>
      <c r="CZ50" s="99">
        <f t="shared" si="128"/>
        <v>100000</v>
      </c>
      <c r="DA50" s="99">
        <f t="shared" ref="DA50:DD50" si="129">DA14+DA16+DA18</f>
        <v>575405</v>
      </c>
      <c r="DB50" s="99">
        <f t="shared" si="129"/>
        <v>575135</v>
      </c>
      <c r="DC50" s="99">
        <f t="shared" si="129"/>
        <v>135</v>
      </c>
      <c r="DD50" s="99">
        <f t="shared" si="129"/>
        <v>135</v>
      </c>
      <c r="DE50" s="99">
        <f t="shared" si="128"/>
        <v>300459</v>
      </c>
      <c r="DF50" s="99">
        <f t="shared" si="128"/>
        <v>300153</v>
      </c>
      <c r="DG50" s="99">
        <f t="shared" si="128"/>
        <v>153</v>
      </c>
      <c r="DH50" s="99">
        <f t="shared" si="128"/>
        <v>153</v>
      </c>
    </row>
    <row r="51" spans="1:112" s="92" customFormat="1" ht="15.75" x14ac:dyDescent="0.2">
      <c r="A51" s="89"/>
      <c r="B51" s="90"/>
      <c r="C51" s="90"/>
      <c r="D51" s="90"/>
      <c r="E51" s="91"/>
      <c r="F51" s="91"/>
      <c r="G51" s="90"/>
      <c r="H51" s="90"/>
      <c r="I51" s="91"/>
      <c r="J51" s="91"/>
      <c r="K51" s="90"/>
      <c r="L51" s="90"/>
      <c r="M51" s="91"/>
      <c r="N51" s="91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D51" s="93"/>
      <c r="AE51" s="93"/>
      <c r="AF51" s="93"/>
      <c r="AH51" s="94"/>
      <c r="AI51" s="94"/>
      <c r="AJ51" s="94"/>
      <c r="AL51" s="94">
        <f>+AL50-AL49</f>
        <v>1293429.5899999999</v>
      </c>
      <c r="AM51" s="94">
        <f>+AM50-AM49</f>
        <v>1294644.45</v>
      </c>
      <c r="AN51" s="94">
        <f>+AN50-AN49</f>
        <v>1313828.72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>
        <f>+AX50-AX49</f>
        <v>4036506</v>
      </c>
      <c r="AY51" s="94">
        <f>+AY50-AY49</f>
        <v>4023506</v>
      </c>
      <c r="AZ51" s="94">
        <f>+AZ50-AZ49</f>
        <v>3925506</v>
      </c>
      <c r="BA51" s="94"/>
      <c r="BB51" s="94"/>
      <c r="BC51" s="94"/>
      <c r="BD51" s="94"/>
      <c r="BE51" s="94"/>
      <c r="BF51" s="94"/>
      <c r="BG51" s="94"/>
      <c r="BH51" s="94"/>
      <c r="BI51" s="94"/>
      <c r="BJ51" s="94">
        <f>+BJ50-BJ49</f>
        <v>1928496</v>
      </c>
      <c r="BK51" s="94">
        <f>+BK50-BK49</f>
        <v>1521064</v>
      </c>
      <c r="BL51" s="94">
        <f>+BL50-BL49</f>
        <v>1507141</v>
      </c>
      <c r="BM51" s="94"/>
      <c r="BN51" s="94"/>
      <c r="BO51" s="94"/>
      <c r="BP51" s="94"/>
      <c r="BQ51" s="94"/>
      <c r="BR51" s="94"/>
      <c r="BS51" s="94"/>
      <c r="BT51" s="94"/>
      <c r="BU51" s="94"/>
      <c r="BV51" s="94">
        <f>+BV50-BV49</f>
        <v>2600780</v>
      </c>
      <c r="BW51" s="94">
        <f>+BW50-BW49</f>
        <v>2577230</v>
      </c>
      <c r="BX51" s="94">
        <f>+BX50-BX49</f>
        <v>2576030</v>
      </c>
      <c r="BY51" s="94"/>
      <c r="BZ51" s="94"/>
      <c r="CA51" s="94"/>
      <c r="CB51" s="94"/>
      <c r="CC51" s="94"/>
      <c r="CD51" s="94"/>
      <c r="CE51" s="94"/>
      <c r="CF51" s="94"/>
      <c r="CG51" s="94"/>
      <c r="CH51" s="94">
        <f>+CH50-CH49</f>
        <v>2654294.7000000002</v>
      </c>
      <c r="CI51" s="94">
        <f>+CI50-CI49</f>
        <v>2654297.7000000002</v>
      </c>
      <c r="CJ51" s="94">
        <f>+CJ50-CJ49</f>
        <v>2654298.9474999998</v>
      </c>
    </row>
    <row r="52" spans="1:112" s="96" customFormat="1" ht="18.75" x14ac:dyDescent="0.3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H52" s="97"/>
      <c r="AI52" s="97"/>
      <c r="AJ52" s="97"/>
      <c r="AL52" s="98">
        <f>+AL51*0.05</f>
        <v>64671.479499999994</v>
      </c>
      <c r="AM52" s="98">
        <f t="shared" ref="AM52:AN52" si="130">+AM51*0.05</f>
        <v>64732.222500000003</v>
      </c>
      <c r="AN52" s="98">
        <f t="shared" si="130"/>
        <v>65691.436000000002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8">
        <f>+AX51*0.1</f>
        <v>403650.60000000003</v>
      </c>
      <c r="AY52" s="98">
        <f t="shared" ref="AY52:AZ52" si="131">+AY51*0.1</f>
        <v>402350.60000000003</v>
      </c>
      <c r="AZ52" s="98">
        <f t="shared" si="131"/>
        <v>392550.60000000003</v>
      </c>
      <c r="BA52" s="97"/>
      <c r="BB52" s="97"/>
      <c r="BC52" s="97"/>
      <c r="BD52" s="97"/>
      <c r="BE52" s="97"/>
      <c r="BF52" s="97"/>
      <c r="BG52" s="97"/>
      <c r="BH52" s="97"/>
      <c r="BI52" s="97"/>
      <c r="BJ52" s="98">
        <f>+BJ51*0.1</f>
        <v>192849.6</v>
      </c>
      <c r="BK52" s="98">
        <f t="shared" ref="BK52" si="132">+BK51*0.1</f>
        <v>152106.4</v>
      </c>
      <c r="BL52" s="98">
        <f t="shared" ref="BL52" si="133">+BL51*0.1</f>
        <v>150714.1</v>
      </c>
      <c r="BM52" s="97"/>
      <c r="BN52" s="97"/>
      <c r="BO52" s="97"/>
      <c r="BP52" s="97"/>
      <c r="BQ52" s="97"/>
      <c r="BR52" s="97"/>
      <c r="BS52" s="97"/>
      <c r="BT52" s="97"/>
      <c r="BU52" s="97"/>
      <c r="BV52" s="98">
        <f>+BV51*0.05</f>
        <v>130039</v>
      </c>
      <c r="BW52" s="98">
        <f t="shared" ref="BW52:BX52" si="134">+BW51*0.05</f>
        <v>128861.5</v>
      </c>
      <c r="BX52" s="98">
        <f t="shared" si="134"/>
        <v>128801.5</v>
      </c>
      <c r="BY52" s="97"/>
      <c r="BZ52" s="97"/>
      <c r="CA52" s="97"/>
      <c r="CB52" s="97"/>
      <c r="CC52" s="97"/>
      <c r="CD52" s="97"/>
      <c r="CE52" s="97"/>
      <c r="CF52" s="97"/>
      <c r="CG52" s="97"/>
      <c r="CH52" s="98">
        <f>+CH51*0.05</f>
        <v>132714.73500000002</v>
      </c>
      <c r="CI52" s="98">
        <f t="shared" ref="CI52" si="135">+CI51*0.05</f>
        <v>132714.88500000001</v>
      </c>
      <c r="CJ52" s="98">
        <f t="shared" ref="CJ52" si="136">+CJ51*0.05</f>
        <v>132714.94737499999</v>
      </c>
    </row>
  </sheetData>
  <mergeCells count="93">
    <mergeCell ref="DA11:DD11"/>
    <mergeCell ref="DA12:DA13"/>
    <mergeCell ref="DB12:DD12"/>
    <mergeCell ref="CL12:CN12"/>
    <mergeCell ref="A6:AA6"/>
    <mergeCell ref="A5:AA5"/>
    <mergeCell ref="A1:AB1"/>
    <mergeCell ref="A2:AB2"/>
    <mergeCell ref="A3:AA3"/>
    <mergeCell ref="A4:AB4"/>
    <mergeCell ref="Q11:T11"/>
    <mergeCell ref="E11:E13"/>
    <mergeCell ref="F11:H12"/>
    <mergeCell ref="A52:AB52"/>
    <mergeCell ref="BU12:BU13"/>
    <mergeCell ref="BV12:BX12"/>
    <mergeCell ref="CG12:CG13"/>
    <mergeCell ref="Q12:Q13"/>
    <mergeCell ref="R12:T12"/>
    <mergeCell ref="U12:U13"/>
    <mergeCell ref="V12:X12"/>
    <mergeCell ref="AG12:AG13"/>
    <mergeCell ref="AH12:AJ12"/>
    <mergeCell ref="AS12:AS13"/>
    <mergeCell ref="AT12:AV12"/>
    <mergeCell ref="BE12:BE13"/>
    <mergeCell ref="BF12:BH12"/>
    <mergeCell ref="BQ12:BQ13"/>
    <mergeCell ref="BR12:BT12"/>
    <mergeCell ref="CH12:CJ12"/>
    <mergeCell ref="AW12:AW13"/>
    <mergeCell ref="AL12:AN12"/>
    <mergeCell ref="AK12:AK13"/>
    <mergeCell ref="Z12:AB12"/>
    <mergeCell ref="AC12:AC13"/>
    <mergeCell ref="AD12:AF12"/>
    <mergeCell ref="AO12:AO13"/>
    <mergeCell ref="AP12:AR12"/>
    <mergeCell ref="BA12:BA13"/>
    <mergeCell ref="BE11:BH11"/>
    <mergeCell ref="BQ11:BT11"/>
    <mergeCell ref="CC11:CF11"/>
    <mergeCell ref="CC12:CC13"/>
    <mergeCell ref="CD12:CF12"/>
    <mergeCell ref="BM11:BP11"/>
    <mergeCell ref="BY11:CB11"/>
    <mergeCell ref="U11:X11"/>
    <mergeCell ref="AG11:AJ11"/>
    <mergeCell ref="DE11:DH11"/>
    <mergeCell ref="CG11:CJ11"/>
    <mergeCell ref="BU11:BX11"/>
    <mergeCell ref="A7:AA7"/>
    <mergeCell ref="A8:AA8"/>
    <mergeCell ref="A9:AA9"/>
    <mergeCell ref="A10:AA10"/>
    <mergeCell ref="A11:A13"/>
    <mergeCell ref="B11:B13"/>
    <mergeCell ref="C11:C13"/>
    <mergeCell ref="D11:D13"/>
    <mergeCell ref="M11:M13"/>
    <mergeCell ref="N11:P12"/>
    <mergeCell ref="Y12:Y13"/>
    <mergeCell ref="DE12:DE13"/>
    <mergeCell ref="DF12:DH12"/>
    <mergeCell ref="CS11:CV11"/>
    <mergeCell ref="BI11:BL11"/>
    <mergeCell ref="AW11:AZ11"/>
    <mergeCell ref="AK11:AN11"/>
    <mergeCell ref="Y11:AB11"/>
    <mergeCell ref="AC11:AF11"/>
    <mergeCell ref="AO11:AR11"/>
    <mergeCell ref="BA11:BD11"/>
    <mergeCell ref="CK11:CN11"/>
    <mergeCell ref="CO11:CR11"/>
    <mergeCell ref="CW11:CZ11"/>
    <mergeCell ref="CW12:CW13"/>
    <mergeCell ref="CX12:CZ12"/>
    <mergeCell ref="I11:I13"/>
    <mergeCell ref="J11:L12"/>
    <mergeCell ref="CS12:CS13"/>
    <mergeCell ref="CT12:CV12"/>
    <mergeCell ref="BJ12:BL12"/>
    <mergeCell ref="BI12:BI13"/>
    <mergeCell ref="AX12:AZ12"/>
    <mergeCell ref="BB12:BD12"/>
    <mergeCell ref="BM12:BM13"/>
    <mergeCell ref="BN12:BP12"/>
    <mergeCell ref="BY12:BY13"/>
    <mergeCell ref="BZ12:CB12"/>
    <mergeCell ref="CK12:CK13"/>
    <mergeCell ref="AS11:AV11"/>
    <mergeCell ref="CO12:CO13"/>
    <mergeCell ref="CP12:CR12"/>
  </mergeCells>
  <pageMargins left="0.51181102362204722" right="0.31496062992125984" top="0" bottom="0" header="0.31496062992125984" footer="0.31496062992125984"/>
  <pageSetup paperSize="9" scale="55" fitToWidth="2" orientation="landscape" verticalDpi="0" r:id="rId1"/>
  <headerFooter>
    <oddFooter>Страница &amp;P</oddFooter>
  </headerFooter>
  <colBreaks count="1" manualBreakCount="1">
    <brk id="6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2024-02-03T06:38:31Z</cp:lastPrinted>
  <dcterms:created xsi:type="dcterms:W3CDTF">2018-02-02T10:24:57Z</dcterms:created>
  <dcterms:modified xsi:type="dcterms:W3CDTF">2024-02-03T06:39:22Z</dcterms:modified>
</cp:coreProperties>
</file>