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04" windowHeight="5856" activeTab="0"/>
  </bookViews>
  <sheets>
    <sheet name="КОРОНА" sheetId="1" r:id="rId1"/>
    <sheet name="БЮДЖЕТ" sheetId="2" r:id="rId2"/>
  </sheets>
  <definedNames>
    <definedName name="_xlnm.Print_Area" localSheetId="1">'БЮДЖЕТ'!$A$1:$N$17</definedName>
    <definedName name="_xlnm.Print_Area" localSheetId="0">'КОРОНА'!$A$1:$N$15</definedName>
  </definedNames>
  <calcPr fullCalcOnLoad="1"/>
</workbook>
</file>

<file path=xl/sharedStrings.xml><?xml version="1.0" encoding="utf-8"?>
<sst xmlns="http://schemas.openxmlformats.org/spreadsheetml/2006/main" count="66" uniqueCount="27">
  <si>
    <t>Т/р</t>
  </si>
  <si>
    <t>Тиббиёт бош бошқармаси</t>
  </si>
  <si>
    <t>Санитария-эпидемиология назорат бошқармаси</t>
  </si>
  <si>
    <t>1-сон Марказий консультатив диагностика поликлиникаси</t>
  </si>
  <si>
    <t>2-сон Марказий консультатив диагностика поликлиникаси</t>
  </si>
  <si>
    <t>1-сон Марказий клиник шифохонаси</t>
  </si>
  <si>
    <t>2-сон Марказий клиник шифохонаси</t>
  </si>
  <si>
    <t>Махсус автотранспорт билан таъминлаш бошқармаси</t>
  </si>
  <si>
    <t>2020 йил</t>
  </si>
  <si>
    <t>2021 йил</t>
  </si>
  <si>
    <t>М А Ъ Л У М О Т</t>
  </si>
  <si>
    <t>Фарқи (ўсиш ёки камайиш фоизда)</t>
  </si>
  <si>
    <t>Ташкилотлар номланиши</t>
  </si>
  <si>
    <t>шу жумлдадан:</t>
  </si>
  <si>
    <t xml:space="preserve">жами харажатлар суммаси </t>
  </si>
  <si>
    <t xml:space="preserve">иш ҳақи </t>
  </si>
  <si>
    <t>иш ҳақидан ажратмалар</t>
  </si>
  <si>
    <t>бошқа сақлаш харажатлари</t>
  </si>
  <si>
    <t>ЖАМИ:</t>
  </si>
  <si>
    <t>Жадвал-1.4.</t>
  </si>
  <si>
    <t>(млн. сўм)</t>
  </si>
  <si>
    <t xml:space="preserve">Тиббиёт бош бошқармаси тизимидаги бюджет ташкилотларига 
2020-2021 йилларда давлат бюджети ҳисобидан жорий сақлаш харажатларига  ажратилган маблағлари тўғрисида </t>
  </si>
  <si>
    <t>"Қибрай" клиник санаторияси (қоплама)</t>
  </si>
  <si>
    <t>х</t>
  </si>
  <si>
    <t xml:space="preserve">Тиббиёт бош бошқармаси тизимидаги бюджет ташкилотларига 
2020-2021 йилларда коронавирус инфекциясига қарши кураш тадбирлари доирасида ажратилган маблағлари тўғрисида </t>
  </si>
  <si>
    <t>Жадвал-1.5.</t>
  </si>
  <si>
    <t>бошқа харажатлари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</si>
</sst>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_-* #,##0.00_р_._-;\-* #,##0.00_р_._-;_-* &quot;-&quot;??_р_._-;_-@_-"/>
    <numFmt numFmtId="169" formatCode="_-* #,##0.0\ _₽_-;\-* #,##0.0\ _₽_-;_-* &quot;-&quot;??\ _₽_-;_-@_-"/>
    <numFmt numFmtId="170" formatCode="_-* #,##0\ _₽_-;\-* #,##0\ _₽_-;_-* &quot;-&quot;??\ _₽_-;_-@_-"/>
    <numFmt numFmtId="171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8"/>
      <name val="Times New Roman"/>
      <family val="1"/>
    </font>
    <font>
      <b/>
      <sz val="18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8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8"/>
      <color rgb="FF00008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166" fontId="2" fillId="0" borderId="0" xfId="58" applyNumberFormat="1" applyFont="1" applyFill="1" applyBorder="1" applyAlignment="1" applyProtection="1">
      <alignment horizontal="center" vertical="center" wrapText="1"/>
      <protection locked="0"/>
    </xf>
    <xf numFmtId="166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vertical="center" wrapText="1" indent="1"/>
    </xf>
    <xf numFmtId="0" fontId="51" fillId="33" borderId="16" xfId="0" applyFont="1" applyFill="1" applyBorder="1" applyAlignment="1">
      <alignment horizontal="left" vertical="center" wrapText="1" indent="1"/>
    </xf>
    <xf numFmtId="0" fontId="51" fillId="33" borderId="17" xfId="0" applyFont="1" applyFill="1" applyBorder="1" applyAlignment="1">
      <alignment horizontal="left" vertical="center" wrapText="1" indent="1"/>
    </xf>
    <xf numFmtId="166" fontId="3" fillId="0" borderId="15" xfId="58" applyNumberFormat="1" applyFont="1" applyFill="1" applyBorder="1" applyAlignment="1">
      <alignment horizontal="center" vertical="center"/>
    </xf>
    <xf numFmtId="166" fontId="52" fillId="0" borderId="15" xfId="0" applyNumberFormat="1" applyFont="1" applyBorder="1" applyAlignment="1">
      <alignment horizontal="center" vertical="center"/>
    </xf>
    <xf numFmtId="171" fontId="52" fillId="0" borderId="15" xfId="55" applyNumberFormat="1" applyFont="1" applyBorder="1" applyAlignment="1">
      <alignment horizontal="center" vertical="center"/>
    </xf>
    <xf numFmtId="171" fontId="52" fillId="0" borderId="18" xfId="55" applyNumberFormat="1" applyFont="1" applyBorder="1" applyAlignment="1">
      <alignment horizontal="center" vertical="center"/>
    </xf>
    <xf numFmtId="166" fontId="3" fillId="0" borderId="16" xfId="58" applyNumberFormat="1" applyFont="1" applyFill="1" applyBorder="1" applyAlignment="1">
      <alignment horizontal="center" vertical="center"/>
    </xf>
    <xf numFmtId="166" fontId="52" fillId="0" borderId="16" xfId="0" applyNumberFormat="1" applyFont="1" applyBorder="1" applyAlignment="1">
      <alignment horizontal="center" vertical="center"/>
    </xf>
    <xf numFmtId="171" fontId="52" fillId="0" borderId="16" xfId="55" applyNumberFormat="1" applyFont="1" applyBorder="1" applyAlignment="1">
      <alignment horizontal="center" vertical="center"/>
    </xf>
    <xf numFmtId="171" fontId="52" fillId="0" borderId="19" xfId="55" applyNumberFormat="1" applyFont="1" applyBorder="1" applyAlignment="1">
      <alignment horizontal="center" vertical="center"/>
    </xf>
    <xf numFmtId="166" fontId="3" fillId="0" borderId="17" xfId="58" applyNumberFormat="1" applyFont="1" applyFill="1" applyBorder="1" applyAlignment="1">
      <alignment horizontal="center" vertical="center"/>
    </xf>
    <xf numFmtId="166" fontId="52" fillId="0" borderId="17" xfId="0" applyNumberFormat="1" applyFont="1" applyBorder="1" applyAlignment="1">
      <alignment horizontal="center" vertical="center"/>
    </xf>
    <xf numFmtId="171" fontId="52" fillId="0" borderId="17" xfId="55" applyNumberFormat="1" applyFont="1" applyBorder="1" applyAlignment="1">
      <alignment horizontal="center" vertical="center"/>
    </xf>
    <xf numFmtId="171" fontId="52" fillId="0" borderId="20" xfId="55" applyNumberFormat="1" applyFont="1" applyBorder="1" applyAlignment="1">
      <alignment horizontal="center" vertical="center"/>
    </xf>
    <xf numFmtId="166" fontId="3" fillId="0" borderId="21" xfId="58" applyNumberFormat="1" applyFont="1" applyFill="1" applyBorder="1" applyAlignment="1">
      <alignment horizontal="center" vertical="center"/>
    </xf>
    <xf numFmtId="171" fontId="53" fillId="0" borderId="21" xfId="55" applyNumberFormat="1" applyFont="1" applyBorder="1" applyAlignment="1">
      <alignment horizontal="center" vertical="center"/>
    </xf>
    <xf numFmtId="171" fontId="53" fillId="0" borderId="22" xfId="55" applyNumberFormat="1" applyFont="1" applyBorder="1" applyAlignment="1">
      <alignment horizontal="center" vertical="center"/>
    </xf>
    <xf numFmtId="171" fontId="53" fillId="0" borderId="15" xfId="55" applyNumberFormat="1" applyFont="1" applyBorder="1" applyAlignment="1">
      <alignment horizontal="center" vertical="center"/>
    </xf>
    <xf numFmtId="171" fontId="53" fillId="0" borderId="16" xfId="55" applyNumberFormat="1" applyFont="1" applyBorder="1" applyAlignment="1">
      <alignment horizontal="center" vertical="center"/>
    </xf>
    <xf numFmtId="171" fontId="53" fillId="0" borderId="17" xfId="55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6" fillId="0" borderId="25" xfId="0" applyFont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left" vertical="center" wrapText="1" indent="1"/>
    </xf>
    <xf numFmtId="166" fontId="3" fillId="0" borderId="27" xfId="58" applyNumberFormat="1" applyFont="1" applyFill="1" applyBorder="1" applyAlignment="1">
      <alignment horizontal="center" vertical="center"/>
    </xf>
    <xf numFmtId="166" fontId="52" fillId="0" borderId="27" xfId="0" applyNumberFormat="1" applyFont="1" applyBorder="1" applyAlignment="1">
      <alignment horizontal="center" vertical="center"/>
    </xf>
    <xf numFmtId="171" fontId="53" fillId="0" borderId="27" xfId="55" applyNumberFormat="1" applyFont="1" applyBorder="1" applyAlignment="1">
      <alignment horizontal="center" vertical="center"/>
    </xf>
    <xf numFmtId="171" fontId="52" fillId="0" borderId="27" xfId="55" applyNumberFormat="1" applyFont="1" applyBorder="1" applyAlignment="1">
      <alignment horizontal="center" vertical="center"/>
    </xf>
    <xf numFmtId="171" fontId="52" fillId="0" borderId="28" xfId="55" applyNumberFormat="1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zoomScalePageLayoutView="0" workbookViewId="0" topLeftCell="A1">
      <selection activeCell="Q10" sqref="Q10"/>
    </sheetView>
  </sheetViews>
  <sheetFormatPr defaultColWidth="9.140625" defaultRowHeight="15"/>
  <cols>
    <col min="1" max="1" width="5.421875" style="2" customWidth="1"/>
    <col min="2" max="2" width="30.00390625" style="2" customWidth="1"/>
    <col min="3" max="3" width="14.7109375" style="2" customWidth="1"/>
    <col min="4" max="5" width="13.7109375" style="2" customWidth="1"/>
    <col min="6" max="7" width="14.7109375" style="2" customWidth="1"/>
    <col min="8" max="9" width="13.7109375" style="2" customWidth="1"/>
    <col min="10" max="10" width="14.7109375" style="2" customWidth="1"/>
    <col min="11" max="11" width="13.7109375" style="2" customWidth="1"/>
    <col min="12" max="12" width="12.7109375" style="2" customWidth="1"/>
    <col min="13" max="13" width="13.7109375" style="2" customWidth="1"/>
    <col min="14" max="14" width="14.7109375" style="2" customWidth="1"/>
    <col min="15" max="16384" width="9.140625" style="2" customWidth="1"/>
  </cols>
  <sheetData>
    <row r="1" spans="13:14" ht="15">
      <c r="M1" s="44" t="s">
        <v>25</v>
      </c>
      <c r="N1" s="44"/>
    </row>
    <row r="2" spans="1:14" ht="52.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2.5">
      <c r="A3" s="49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5" t="s">
        <v>20</v>
      </c>
      <c r="N4" s="45"/>
    </row>
    <row r="5" spans="1:14" ht="39.75" customHeight="1">
      <c r="A5" s="34" t="s">
        <v>0</v>
      </c>
      <c r="B5" s="37" t="s">
        <v>12</v>
      </c>
      <c r="C5" s="40" t="s">
        <v>8</v>
      </c>
      <c r="D5" s="40"/>
      <c r="E5" s="40"/>
      <c r="F5" s="40"/>
      <c r="G5" s="40" t="s">
        <v>9</v>
      </c>
      <c r="H5" s="40"/>
      <c r="I5" s="40"/>
      <c r="J5" s="40"/>
      <c r="K5" s="37" t="s">
        <v>11</v>
      </c>
      <c r="L5" s="37"/>
      <c r="M5" s="37"/>
      <c r="N5" s="46"/>
    </row>
    <row r="6" spans="1:14" ht="27" customHeight="1">
      <c r="A6" s="35"/>
      <c r="B6" s="38"/>
      <c r="C6" s="38" t="s">
        <v>14</v>
      </c>
      <c r="D6" s="38" t="s">
        <v>13</v>
      </c>
      <c r="E6" s="38"/>
      <c r="F6" s="38"/>
      <c r="G6" s="38" t="s">
        <v>14</v>
      </c>
      <c r="H6" s="38" t="s">
        <v>13</v>
      </c>
      <c r="I6" s="38"/>
      <c r="J6" s="38"/>
      <c r="K6" s="38" t="s">
        <v>14</v>
      </c>
      <c r="L6" s="38" t="s">
        <v>13</v>
      </c>
      <c r="M6" s="38"/>
      <c r="N6" s="41"/>
    </row>
    <row r="7" spans="1:14" ht="75" customHeight="1" thickBot="1">
      <c r="A7" s="57"/>
      <c r="B7" s="58"/>
      <c r="C7" s="58"/>
      <c r="D7" s="59" t="s">
        <v>15</v>
      </c>
      <c r="E7" s="59" t="s">
        <v>16</v>
      </c>
      <c r="F7" s="59" t="s">
        <v>26</v>
      </c>
      <c r="G7" s="58"/>
      <c r="H7" s="59" t="s">
        <v>15</v>
      </c>
      <c r="I7" s="59" t="s">
        <v>16</v>
      </c>
      <c r="J7" s="59" t="s">
        <v>26</v>
      </c>
      <c r="K7" s="58"/>
      <c r="L7" s="59" t="s">
        <v>15</v>
      </c>
      <c r="M7" s="59" t="s">
        <v>16</v>
      </c>
      <c r="N7" s="59" t="s">
        <v>26</v>
      </c>
    </row>
    <row r="8" spans="1:14" ht="69.75" customHeight="1">
      <c r="A8" s="50">
        <v>1</v>
      </c>
      <c r="B8" s="51" t="s">
        <v>2</v>
      </c>
      <c r="C8" s="52">
        <f aca="true" t="shared" si="0" ref="C8:C13">+SUM(D8:F8)</f>
        <v>11924.590100000001</v>
      </c>
      <c r="D8" s="53">
        <v>4963.2343</v>
      </c>
      <c r="E8" s="53">
        <v>1240.8085</v>
      </c>
      <c r="F8" s="53">
        <v>5720.5473</v>
      </c>
      <c r="G8" s="52">
        <f aca="true" t="shared" si="1" ref="G8:G13">+SUM(H8:J8)</f>
        <v>2278.357</v>
      </c>
      <c r="H8" s="53">
        <v>1198.669</v>
      </c>
      <c r="I8" s="53">
        <v>299.668</v>
      </c>
      <c r="J8" s="53">
        <v>780.02</v>
      </c>
      <c r="K8" s="54">
        <f aca="true" t="shared" si="2" ref="K8:N13">(+G8/C8*100)/100</f>
        <v>0.19106375824188704</v>
      </c>
      <c r="L8" s="55">
        <f t="shared" si="2"/>
        <v>0.2415096542994152</v>
      </c>
      <c r="M8" s="55">
        <f t="shared" si="2"/>
        <v>0.24151027334193792</v>
      </c>
      <c r="N8" s="56">
        <f t="shared" si="2"/>
        <v>0.13635408626024295</v>
      </c>
    </row>
    <row r="9" spans="1:14" ht="75.75" customHeight="1">
      <c r="A9" s="7">
        <v>2</v>
      </c>
      <c r="B9" s="13" t="s">
        <v>3</v>
      </c>
      <c r="C9" s="19">
        <f t="shared" si="0"/>
        <v>2680.5845</v>
      </c>
      <c r="D9" s="20">
        <v>2066.754</v>
      </c>
      <c r="E9" s="20">
        <v>516.6885</v>
      </c>
      <c r="F9" s="20">
        <v>97.142</v>
      </c>
      <c r="G9" s="19">
        <f t="shared" si="1"/>
        <v>10168.872</v>
      </c>
      <c r="H9" s="20">
        <v>135.098</v>
      </c>
      <c r="I9" s="20">
        <v>33.774</v>
      </c>
      <c r="J9" s="20">
        <v>10000</v>
      </c>
      <c r="K9" s="31">
        <f t="shared" si="2"/>
        <v>3.7935278667768166</v>
      </c>
      <c r="L9" s="21">
        <f t="shared" si="2"/>
        <v>0.06536723770705175</v>
      </c>
      <c r="M9" s="21">
        <f t="shared" si="2"/>
        <v>0.06536627000600943</v>
      </c>
      <c r="N9" s="22">
        <f t="shared" si="2"/>
        <v>102.94208478310104</v>
      </c>
    </row>
    <row r="10" spans="1:14" ht="75.75" customHeight="1">
      <c r="A10" s="7">
        <v>3</v>
      </c>
      <c r="B10" s="13" t="s">
        <v>4</v>
      </c>
      <c r="C10" s="19">
        <f t="shared" si="0"/>
        <v>37.1245</v>
      </c>
      <c r="D10" s="20">
        <v>29.6996</v>
      </c>
      <c r="E10" s="20">
        <v>7.4249</v>
      </c>
      <c r="F10" s="20"/>
      <c r="G10" s="19">
        <f t="shared" si="1"/>
        <v>58.352000000000004</v>
      </c>
      <c r="H10" s="20">
        <v>46.6824</v>
      </c>
      <c r="I10" s="20">
        <v>11.6696</v>
      </c>
      <c r="J10" s="20"/>
      <c r="K10" s="31">
        <f t="shared" si="2"/>
        <v>1.5717922126897335</v>
      </c>
      <c r="L10" s="21">
        <f t="shared" si="2"/>
        <v>1.5718191490794486</v>
      </c>
      <c r="M10" s="21">
        <f t="shared" si="2"/>
        <v>1.5716844671308707</v>
      </c>
      <c r="N10" s="22" t="s">
        <v>23</v>
      </c>
    </row>
    <row r="11" spans="1:14" ht="60" customHeight="1">
      <c r="A11" s="7">
        <v>4</v>
      </c>
      <c r="B11" s="13" t="s">
        <v>6</v>
      </c>
      <c r="C11" s="19">
        <f t="shared" si="0"/>
        <v>13753.016599999999</v>
      </c>
      <c r="D11" s="20">
        <v>9593.5496</v>
      </c>
      <c r="E11" s="20">
        <v>2411.5361</v>
      </c>
      <c r="F11" s="20">
        <v>1747.9309</v>
      </c>
      <c r="G11" s="19">
        <f t="shared" si="1"/>
        <v>21.306</v>
      </c>
      <c r="H11" s="20">
        <v>17.045</v>
      </c>
      <c r="I11" s="20">
        <v>4.261</v>
      </c>
      <c r="J11" s="20"/>
      <c r="K11" s="31">
        <f t="shared" si="2"/>
        <v>0.001549187397912397</v>
      </c>
      <c r="L11" s="21">
        <f t="shared" si="2"/>
        <v>0.0017767146375101872</v>
      </c>
      <c r="M11" s="21">
        <f t="shared" si="2"/>
        <v>0.0017669235803685463</v>
      </c>
      <c r="N11" s="22">
        <f t="shared" si="2"/>
        <v>0</v>
      </c>
    </row>
    <row r="12" spans="1:14" ht="60" customHeight="1">
      <c r="A12" s="7">
        <v>5</v>
      </c>
      <c r="B12" s="13" t="s">
        <v>22</v>
      </c>
      <c r="C12" s="19">
        <f>+SUM(D12:F12)</f>
        <v>3025.9626</v>
      </c>
      <c r="D12" s="20">
        <v>2004.7266</v>
      </c>
      <c r="E12" s="20">
        <v>501.1823</v>
      </c>
      <c r="F12" s="20">
        <v>520.0537</v>
      </c>
      <c r="G12" s="19">
        <f>+SUM(H12:J12)</f>
        <v>1389.177</v>
      </c>
      <c r="H12" s="20">
        <v>585.3797</v>
      </c>
      <c r="I12" s="20">
        <v>146.3453</v>
      </c>
      <c r="J12" s="20">
        <v>657.452</v>
      </c>
      <c r="K12" s="31">
        <f>(+G12/C12*100)/100</f>
        <v>0.45908597812808394</v>
      </c>
      <c r="L12" s="21">
        <v>0</v>
      </c>
      <c r="M12" s="21">
        <v>0</v>
      </c>
      <c r="N12" s="22">
        <f>(+J12/F12*100)/100</f>
        <v>1.264200216246899</v>
      </c>
    </row>
    <row r="13" spans="1:14" ht="69.75" customHeight="1" thickBot="1">
      <c r="A13" s="7">
        <v>6</v>
      </c>
      <c r="B13" s="13" t="s">
        <v>7</v>
      </c>
      <c r="C13" s="19">
        <f t="shared" si="0"/>
        <v>446.93399999999997</v>
      </c>
      <c r="D13" s="20">
        <v>357.5471</v>
      </c>
      <c r="E13" s="20">
        <v>89.3869</v>
      </c>
      <c r="F13" s="20"/>
      <c r="G13" s="19">
        <f t="shared" si="1"/>
        <v>77.912</v>
      </c>
      <c r="H13" s="20">
        <v>62.33</v>
      </c>
      <c r="I13" s="20">
        <v>15.582</v>
      </c>
      <c r="J13" s="20"/>
      <c r="K13" s="31">
        <f t="shared" si="2"/>
        <v>0.1743255156242309</v>
      </c>
      <c r="L13" s="21">
        <f t="shared" si="2"/>
        <v>0.17432668311391702</v>
      </c>
      <c r="M13" s="21">
        <f t="shared" si="2"/>
        <v>0.17432084567201683</v>
      </c>
      <c r="N13" s="22" t="s">
        <v>23</v>
      </c>
    </row>
    <row r="14" spans="1:14" s="9" customFormat="1" ht="60" customHeight="1" thickBot="1">
      <c r="A14" s="42" t="s">
        <v>18</v>
      </c>
      <c r="B14" s="43"/>
      <c r="C14" s="27">
        <f>SUM(C8:C13)</f>
        <v>31868.2123</v>
      </c>
      <c r="D14" s="27">
        <f>SUM(D8:D13)</f>
        <v>19015.511199999997</v>
      </c>
      <c r="E14" s="27">
        <f>SUM(E8:E13)</f>
        <v>4767.0272</v>
      </c>
      <c r="F14" s="27">
        <f>SUM(F8:F13)</f>
        <v>8085.673900000001</v>
      </c>
      <c r="G14" s="27">
        <f>SUM(G8:G13)</f>
        <v>13993.976</v>
      </c>
      <c r="H14" s="27">
        <f>SUM(H8:H13)</f>
        <v>2045.2041</v>
      </c>
      <c r="I14" s="27">
        <f>SUM(I8:I13)</f>
        <v>511.29990000000004</v>
      </c>
      <c r="J14" s="27">
        <f>SUM(J8:J13)</f>
        <v>11437.472</v>
      </c>
      <c r="K14" s="28">
        <f>(+G14/C14*100)/100</f>
        <v>0.43912020756809134</v>
      </c>
      <c r="L14" s="28">
        <f>(+H14/D14*100)/100</f>
        <v>0.10755451581022973</v>
      </c>
      <c r="M14" s="28">
        <f>(+I14/E14*100)/100</f>
        <v>0.10725760071182307</v>
      </c>
      <c r="N14" s="29">
        <f>(+J14/F14*100)/100</f>
        <v>1.4145354044020992</v>
      </c>
    </row>
    <row r="15" spans="7:9" ht="15">
      <c r="G15" s="3"/>
      <c r="H15" s="3"/>
      <c r="I15" s="3"/>
    </row>
    <row r="16" spans="7:9" ht="15">
      <c r="G16" s="4"/>
      <c r="H16" s="4"/>
      <c r="I16" s="4"/>
    </row>
    <row r="17" spans="7:9" ht="15">
      <c r="G17" s="5"/>
      <c r="H17" s="5"/>
      <c r="I17" s="5"/>
    </row>
  </sheetData>
  <sheetProtection/>
  <mergeCells count="16">
    <mergeCell ref="D6:F6"/>
    <mergeCell ref="G6:G7"/>
    <mergeCell ref="H6:J6"/>
    <mergeCell ref="K6:K7"/>
    <mergeCell ref="L6:N6"/>
    <mergeCell ref="A14:B14"/>
    <mergeCell ref="M1:N1"/>
    <mergeCell ref="A2:N2"/>
    <mergeCell ref="A3:N3"/>
    <mergeCell ref="M4:N4"/>
    <mergeCell ref="A5:A7"/>
    <mergeCell ref="B5:B7"/>
    <mergeCell ref="C5:F5"/>
    <mergeCell ref="G5:J5"/>
    <mergeCell ref="K5:N5"/>
    <mergeCell ref="C6:C7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zoomScalePageLayoutView="0" workbookViewId="0" topLeftCell="A1">
      <selection activeCell="H8" sqref="H8"/>
    </sheetView>
  </sheetViews>
  <sheetFormatPr defaultColWidth="9.140625" defaultRowHeight="15"/>
  <cols>
    <col min="1" max="1" width="5.421875" style="2" customWidth="1"/>
    <col min="2" max="2" width="30.00390625" style="2" customWidth="1"/>
    <col min="3" max="3" width="14.7109375" style="2" customWidth="1"/>
    <col min="4" max="5" width="13.7109375" style="2" customWidth="1"/>
    <col min="6" max="7" width="14.7109375" style="2" customWidth="1"/>
    <col min="8" max="9" width="13.7109375" style="2" customWidth="1"/>
    <col min="10" max="10" width="14.7109375" style="2" customWidth="1"/>
    <col min="11" max="11" width="14.28125" style="2" customWidth="1"/>
    <col min="12" max="12" width="12.7109375" style="2" customWidth="1"/>
    <col min="13" max="13" width="13.7109375" style="2" customWidth="1"/>
    <col min="14" max="14" width="14.7109375" style="2" customWidth="1"/>
    <col min="15" max="16384" width="9.140625" style="2" customWidth="1"/>
  </cols>
  <sheetData>
    <row r="1" spans="13:14" ht="15">
      <c r="M1" s="44" t="s">
        <v>19</v>
      </c>
      <c r="N1" s="44"/>
    </row>
    <row r="2" spans="1:14" ht="52.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0.25">
      <c r="A3" s="47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5" t="s">
        <v>20</v>
      </c>
      <c r="N4" s="45"/>
    </row>
    <row r="5" spans="1:14" ht="27" customHeight="1">
      <c r="A5" s="34" t="s">
        <v>0</v>
      </c>
      <c r="B5" s="37" t="s">
        <v>12</v>
      </c>
      <c r="C5" s="40" t="s">
        <v>8</v>
      </c>
      <c r="D5" s="40"/>
      <c r="E5" s="40"/>
      <c r="F5" s="40"/>
      <c r="G5" s="40" t="s">
        <v>9</v>
      </c>
      <c r="H5" s="40"/>
      <c r="I5" s="40"/>
      <c r="J5" s="40"/>
      <c r="K5" s="37" t="s">
        <v>11</v>
      </c>
      <c r="L5" s="37"/>
      <c r="M5" s="37"/>
      <c r="N5" s="46"/>
    </row>
    <row r="6" spans="1:14" ht="27" customHeight="1">
      <c r="A6" s="35"/>
      <c r="B6" s="38"/>
      <c r="C6" s="38" t="s">
        <v>14</v>
      </c>
      <c r="D6" s="38" t="s">
        <v>13</v>
      </c>
      <c r="E6" s="38"/>
      <c r="F6" s="38"/>
      <c r="G6" s="38" t="s">
        <v>14</v>
      </c>
      <c r="H6" s="38" t="s">
        <v>13</v>
      </c>
      <c r="I6" s="38"/>
      <c r="J6" s="38"/>
      <c r="K6" s="38" t="s">
        <v>14</v>
      </c>
      <c r="L6" s="38" t="s">
        <v>13</v>
      </c>
      <c r="M6" s="38"/>
      <c r="N6" s="41"/>
    </row>
    <row r="7" spans="1:14" ht="63.75" customHeight="1" thickBot="1">
      <c r="A7" s="36"/>
      <c r="B7" s="39"/>
      <c r="C7" s="39"/>
      <c r="D7" s="10" t="s">
        <v>15</v>
      </c>
      <c r="E7" s="10" t="s">
        <v>16</v>
      </c>
      <c r="F7" s="10" t="s">
        <v>17</v>
      </c>
      <c r="G7" s="39"/>
      <c r="H7" s="10" t="s">
        <v>15</v>
      </c>
      <c r="I7" s="10" t="s">
        <v>16</v>
      </c>
      <c r="J7" s="10" t="s">
        <v>17</v>
      </c>
      <c r="K7" s="39"/>
      <c r="L7" s="10" t="s">
        <v>15</v>
      </c>
      <c r="M7" s="10" t="s">
        <v>16</v>
      </c>
      <c r="N7" s="11" t="s">
        <v>17</v>
      </c>
    </row>
    <row r="8" spans="1:14" ht="49.5" customHeight="1">
      <c r="A8" s="6">
        <v>1</v>
      </c>
      <c r="B8" s="12" t="s">
        <v>1</v>
      </c>
      <c r="C8" s="15">
        <f>+SUM(D8:F8)</f>
        <v>3070.6279999999997</v>
      </c>
      <c r="D8" s="16">
        <v>960.003</v>
      </c>
      <c r="E8" s="16">
        <v>240.575</v>
      </c>
      <c r="F8" s="16">
        <v>1870.05</v>
      </c>
      <c r="G8" s="15">
        <f>+SUM(H8:J8)</f>
        <v>2840.176</v>
      </c>
      <c r="H8" s="16">
        <f>974.564+89.335</f>
        <v>1063.899</v>
      </c>
      <c r="I8" s="16">
        <f>241.205+22.11</f>
        <v>263.315</v>
      </c>
      <c r="J8" s="16">
        <v>1512.962</v>
      </c>
      <c r="K8" s="30">
        <f aca="true" t="shared" si="0" ref="K8:N14">(+G8/C8*100)/100</f>
        <v>0.9249495542931284</v>
      </c>
      <c r="L8" s="17">
        <f t="shared" si="0"/>
        <v>1.1082246617979317</v>
      </c>
      <c r="M8" s="17">
        <f t="shared" si="0"/>
        <v>1.0945235373584121</v>
      </c>
      <c r="N8" s="18">
        <f t="shared" si="0"/>
        <v>0.8090489559102698</v>
      </c>
    </row>
    <row r="9" spans="1:14" ht="60" customHeight="1">
      <c r="A9" s="7">
        <v>2</v>
      </c>
      <c r="B9" s="13" t="s">
        <v>2</v>
      </c>
      <c r="C9" s="19">
        <f aca="true" t="shared" si="1" ref="C9:C15">+SUM(D9:F9)</f>
        <v>9142.41</v>
      </c>
      <c r="D9" s="20">
        <v>5485.412</v>
      </c>
      <c r="E9" s="20">
        <v>1369.331</v>
      </c>
      <c r="F9" s="20">
        <v>2287.667</v>
      </c>
      <c r="G9" s="19">
        <f aca="true" t="shared" si="2" ref="G9:G15">+SUM(H9:J9)</f>
        <v>9954.784</v>
      </c>
      <c r="H9" s="20">
        <f>5661.713+499.293</f>
        <v>6161.005999999999</v>
      </c>
      <c r="I9" s="20">
        <f>1405.359+128.45</f>
        <v>1533.809</v>
      </c>
      <c r="J9" s="20">
        <v>2259.969</v>
      </c>
      <c r="K9" s="31">
        <f t="shared" si="0"/>
        <v>1.0888577519494314</v>
      </c>
      <c r="L9" s="21">
        <f t="shared" si="0"/>
        <v>1.1231619429862332</v>
      </c>
      <c r="M9" s="21">
        <f t="shared" si="0"/>
        <v>1.1201155892914132</v>
      </c>
      <c r="N9" s="22">
        <f t="shared" si="0"/>
        <v>0.987892468615406</v>
      </c>
    </row>
    <row r="10" spans="1:14" ht="75.75" customHeight="1">
      <c r="A10" s="7">
        <v>3</v>
      </c>
      <c r="B10" s="13" t="s">
        <v>3</v>
      </c>
      <c r="C10" s="19">
        <f t="shared" si="1"/>
        <v>24395.498</v>
      </c>
      <c r="D10" s="20">
        <v>17909.785</v>
      </c>
      <c r="E10" s="20">
        <v>4471.328</v>
      </c>
      <c r="F10" s="20">
        <v>2014.385</v>
      </c>
      <c r="G10" s="19">
        <f t="shared" si="2"/>
        <v>26980.499</v>
      </c>
      <c r="H10" s="20">
        <f>18102.5+1659.396</f>
        <v>19761.896</v>
      </c>
      <c r="I10" s="20">
        <f>4491.461+410.701</f>
        <v>4902.162</v>
      </c>
      <c r="J10" s="20">
        <v>2316.441</v>
      </c>
      <c r="K10" s="31">
        <f t="shared" si="0"/>
        <v>1.1059622148316055</v>
      </c>
      <c r="L10" s="21">
        <f t="shared" si="0"/>
        <v>1.103413357558452</v>
      </c>
      <c r="M10" s="21">
        <f t="shared" si="0"/>
        <v>1.0963548189710082</v>
      </c>
      <c r="N10" s="22">
        <f t="shared" si="0"/>
        <v>1.1499494883053636</v>
      </c>
    </row>
    <row r="11" spans="1:14" ht="75.75" customHeight="1">
      <c r="A11" s="7">
        <v>4</v>
      </c>
      <c r="B11" s="13" t="s">
        <v>4</v>
      </c>
      <c r="C11" s="19">
        <f t="shared" si="1"/>
        <v>9271.277</v>
      </c>
      <c r="D11" s="20">
        <v>6386.741</v>
      </c>
      <c r="E11" s="20">
        <v>1594.185</v>
      </c>
      <c r="F11" s="20">
        <v>1290.351</v>
      </c>
      <c r="G11" s="19">
        <f t="shared" si="2"/>
        <v>11452.795999999998</v>
      </c>
      <c r="H11" s="20">
        <f>6868.794+629.639</f>
        <v>7498.433</v>
      </c>
      <c r="I11" s="20">
        <f>1704.272+155.836</f>
        <v>1860.108</v>
      </c>
      <c r="J11" s="20">
        <v>2094.255</v>
      </c>
      <c r="K11" s="31">
        <f t="shared" si="0"/>
        <v>1.2352986541120494</v>
      </c>
      <c r="L11" s="21">
        <f t="shared" si="0"/>
        <v>1.1740624835107607</v>
      </c>
      <c r="M11" s="21">
        <f t="shared" si="0"/>
        <v>1.1668081182547823</v>
      </c>
      <c r="N11" s="22">
        <f t="shared" si="0"/>
        <v>1.6230118781633833</v>
      </c>
    </row>
    <row r="12" spans="1:14" ht="49.5" customHeight="1">
      <c r="A12" s="7">
        <v>5</v>
      </c>
      <c r="B12" s="13" t="s">
        <v>5</v>
      </c>
      <c r="C12" s="19">
        <f t="shared" si="1"/>
        <v>15529.436</v>
      </c>
      <c r="D12" s="20">
        <v>10627.503</v>
      </c>
      <c r="E12" s="20">
        <v>2652.409</v>
      </c>
      <c r="F12" s="20">
        <v>2249.524</v>
      </c>
      <c r="G12" s="19">
        <f t="shared" si="2"/>
        <v>16245.8</v>
      </c>
      <c r="H12" s="20">
        <f>10132.099+928.776</f>
        <v>11060.875</v>
      </c>
      <c r="I12" s="20">
        <f>2513.62+229.872</f>
        <v>2743.4919999999997</v>
      </c>
      <c r="J12" s="20">
        <v>2441.433</v>
      </c>
      <c r="K12" s="31">
        <f t="shared" si="0"/>
        <v>1.046129428010135</v>
      </c>
      <c r="L12" s="21">
        <f t="shared" si="0"/>
        <v>1.0407783465222262</v>
      </c>
      <c r="M12" s="21">
        <f t="shared" si="0"/>
        <v>1.0343397266409515</v>
      </c>
      <c r="N12" s="22">
        <f t="shared" si="0"/>
        <v>1.085310936891538</v>
      </c>
    </row>
    <row r="13" spans="1:14" ht="49.5" customHeight="1">
      <c r="A13" s="7">
        <v>6</v>
      </c>
      <c r="B13" s="13" t="s">
        <v>6</v>
      </c>
      <c r="C13" s="19">
        <f t="shared" si="1"/>
        <v>17076.877</v>
      </c>
      <c r="D13" s="20">
        <v>11665.099</v>
      </c>
      <c r="E13" s="20">
        <v>2911.572</v>
      </c>
      <c r="F13" s="20">
        <v>2500.206</v>
      </c>
      <c r="G13" s="19">
        <f t="shared" si="2"/>
        <v>18067.257</v>
      </c>
      <c r="H13" s="20">
        <f>11263.167+1032.457</f>
        <v>12295.624</v>
      </c>
      <c r="I13" s="20">
        <f>2793.986+255.533</f>
        <v>3049.519</v>
      </c>
      <c r="J13" s="20">
        <v>2722.114</v>
      </c>
      <c r="K13" s="31">
        <f t="shared" si="0"/>
        <v>1.0579953817082597</v>
      </c>
      <c r="L13" s="21">
        <f t="shared" si="0"/>
        <v>1.0540522630798075</v>
      </c>
      <c r="M13" s="21">
        <f t="shared" si="0"/>
        <v>1.0473788729936955</v>
      </c>
      <c r="N13" s="22">
        <f t="shared" si="0"/>
        <v>1.0887558865149511</v>
      </c>
    </row>
    <row r="14" spans="1:14" ht="69.75" customHeight="1">
      <c r="A14" s="7">
        <v>7</v>
      </c>
      <c r="B14" s="13" t="s">
        <v>7</v>
      </c>
      <c r="C14" s="19">
        <f t="shared" si="1"/>
        <v>7825.2339999999995</v>
      </c>
      <c r="D14" s="20">
        <v>4764.972</v>
      </c>
      <c r="E14" s="20">
        <v>1205.406</v>
      </c>
      <c r="F14" s="20">
        <v>1854.856</v>
      </c>
      <c r="G14" s="19">
        <f t="shared" si="2"/>
        <v>8645.367</v>
      </c>
      <c r="H14" s="20">
        <f>4795.649+439.36</f>
        <v>5235.009</v>
      </c>
      <c r="I14" s="20">
        <f>1201.925+108.747</f>
        <v>1310.672</v>
      </c>
      <c r="J14" s="20">
        <v>2099.686</v>
      </c>
      <c r="K14" s="31">
        <f t="shared" si="0"/>
        <v>1.1048061949329568</v>
      </c>
      <c r="L14" s="21">
        <f t="shared" si="0"/>
        <v>1.0986442312777494</v>
      </c>
      <c r="M14" s="21">
        <f t="shared" si="0"/>
        <v>1.0873282528874089</v>
      </c>
      <c r="N14" s="22">
        <f t="shared" si="0"/>
        <v>1.1319940739335022</v>
      </c>
    </row>
    <row r="15" spans="1:14" ht="49.5" customHeight="1" thickBot="1">
      <c r="A15" s="8">
        <v>8</v>
      </c>
      <c r="B15" s="14" t="s">
        <v>22</v>
      </c>
      <c r="C15" s="23">
        <f t="shared" si="1"/>
        <v>601.205</v>
      </c>
      <c r="D15" s="24">
        <v>0</v>
      </c>
      <c r="E15" s="24">
        <v>0</v>
      </c>
      <c r="F15" s="24">
        <v>601.205</v>
      </c>
      <c r="G15" s="23">
        <f t="shared" si="2"/>
        <v>599.884</v>
      </c>
      <c r="H15" s="24">
        <v>1.314</v>
      </c>
      <c r="I15" s="24">
        <v>0</v>
      </c>
      <c r="J15" s="24">
        <v>598.57</v>
      </c>
      <c r="K15" s="32">
        <f>(+G15/C15*100)/100</f>
        <v>0.997802746151479</v>
      </c>
      <c r="L15" s="25">
        <v>0</v>
      </c>
      <c r="M15" s="25">
        <v>0</v>
      </c>
      <c r="N15" s="26">
        <f>(+J15/F15*100)/100</f>
        <v>0.9956171355860313</v>
      </c>
    </row>
    <row r="16" spans="1:14" s="9" customFormat="1" ht="60" customHeight="1" thickBot="1">
      <c r="A16" s="42" t="s">
        <v>18</v>
      </c>
      <c r="B16" s="43"/>
      <c r="C16" s="27">
        <f aca="true" t="shared" si="3" ref="C16:J16">SUM(C8:C15)</f>
        <v>86912.565</v>
      </c>
      <c r="D16" s="27">
        <f t="shared" si="3"/>
        <v>57799.51500000001</v>
      </c>
      <c r="E16" s="27">
        <f t="shared" si="3"/>
        <v>14444.806</v>
      </c>
      <c r="F16" s="27">
        <f t="shared" si="3"/>
        <v>14668.243999999999</v>
      </c>
      <c r="G16" s="27">
        <f t="shared" si="3"/>
        <v>94786.56300000001</v>
      </c>
      <c r="H16" s="27">
        <f t="shared" si="3"/>
        <v>63078.05599999999</v>
      </c>
      <c r="I16" s="27">
        <f t="shared" si="3"/>
        <v>15663.077000000001</v>
      </c>
      <c r="J16" s="27">
        <f t="shared" si="3"/>
        <v>16045.429999999998</v>
      </c>
      <c r="K16" s="28">
        <f>(+G16/C16*100)/100</f>
        <v>1.0905967738956963</v>
      </c>
      <c r="L16" s="28">
        <f>(+H16/D16*100)/100</f>
        <v>1.0913250050627585</v>
      </c>
      <c r="M16" s="28">
        <f>(+I16/E16*100)/100</f>
        <v>1.0843397273732855</v>
      </c>
      <c r="N16" s="29">
        <f>(+J16/F16*100)/100</f>
        <v>1.0938889481249425</v>
      </c>
    </row>
    <row r="17" spans="7:9" ht="15">
      <c r="G17" s="3"/>
      <c r="H17" s="3"/>
      <c r="I17" s="3"/>
    </row>
    <row r="18" spans="7:9" ht="15">
      <c r="G18" s="4"/>
      <c r="H18" s="4"/>
      <c r="I18" s="4"/>
    </row>
    <row r="19" spans="7:9" ht="15">
      <c r="G19" s="5"/>
      <c r="H19" s="5"/>
      <c r="I19" s="5"/>
    </row>
  </sheetData>
  <sheetProtection/>
  <mergeCells count="16">
    <mergeCell ref="A16:B16"/>
    <mergeCell ref="M1:N1"/>
    <mergeCell ref="M4:N4"/>
    <mergeCell ref="G5:J5"/>
    <mergeCell ref="K5:N5"/>
    <mergeCell ref="A3:N3"/>
    <mergeCell ref="A2:N2"/>
    <mergeCell ref="A5:A7"/>
    <mergeCell ref="B5:B7"/>
    <mergeCell ref="C5:F5"/>
    <mergeCell ref="C6:C7"/>
    <mergeCell ref="D6:F6"/>
    <mergeCell ref="G6:G7"/>
    <mergeCell ref="H6:J6"/>
    <mergeCell ref="K6:K7"/>
    <mergeCell ref="L6:N6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APGMU</dc:creator>
  <cp:keywords/>
  <dc:description/>
  <cp:lastModifiedBy>Пользователь</cp:lastModifiedBy>
  <cp:lastPrinted>2022-02-09T13:01:39Z</cp:lastPrinted>
  <dcterms:created xsi:type="dcterms:W3CDTF">2022-02-08T13:17:59Z</dcterms:created>
  <dcterms:modified xsi:type="dcterms:W3CDTF">2022-02-09T13:02:59Z</dcterms:modified>
  <cp:category/>
  <cp:version/>
  <cp:contentType/>
  <cp:contentStatus/>
</cp:coreProperties>
</file>