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320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Лист1!$A$1:$G$23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  <c r="B10" i="1"/>
  <c r="C10" i="1"/>
  <c r="B12" i="1"/>
  <c r="B14" i="1"/>
  <c r="D14" i="1"/>
  <c r="C12" i="1"/>
  <c r="C14" i="1"/>
  <c r="G22" i="1"/>
  <c r="F22" i="1"/>
  <c r="F13" i="1"/>
  <c r="E22" i="1"/>
  <c r="D22" i="1"/>
  <c r="C22" i="1"/>
  <c r="C18" i="1"/>
  <c r="C19" i="1"/>
  <c r="C20" i="1"/>
  <c r="C21" i="1"/>
  <c r="C17" i="1"/>
  <c r="B18" i="1"/>
  <c r="B19" i="1"/>
  <c r="B20" i="1"/>
  <c r="B21" i="1"/>
  <c r="B17" i="1"/>
  <c r="C15" i="1"/>
  <c r="B15" i="1"/>
  <c r="C13" i="1"/>
  <c r="B13" i="1"/>
  <c r="B22" i="1" s="1"/>
  <c r="F21" i="1"/>
  <c r="F20" i="1"/>
  <c r="F19" i="1"/>
  <c r="F18" i="1"/>
  <c r="F17" i="1"/>
  <c r="F15" i="1"/>
  <c r="D20" i="1"/>
  <c r="D19" i="1"/>
  <c r="D18" i="1"/>
  <c r="D17" i="1"/>
  <c r="D15" i="1"/>
  <c r="D13" i="1"/>
  <c r="G21" i="1" l="1"/>
  <c r="G20" i="1"/>
  <c r="G19" i="1"/>
  <c r="G18" i="1"/>
  <c r="G17" i="1"/>
  <c r="G15" i="1"/>
  <c r="G13" i="1"/>
  <c r="E20" i="1"/>
  <c r="E19" i="1"/>
  <c r="E18" i="1"/>
  <c r="E17" i="1"/>
  <c r="E15" i="1"/>
  <c r="E13" i="1"/>
  <c r="G9" i="1" l="1"/>
  <c r="E9" i="1"/>
  <c r="C9" i="1"/>
  <c r="G7" i="1"/>
  <c r="E7" i="1"/>
  <c r="C7" i="1"/>
  <c r="F9" i="1" l="1"/>
  <c r="D9" i="1"/>
  <c r="B9" i="1"/>
  <c r="F7" i="1"/>
  <c r="D7" i="1"/>
  <c r="B7" i="1"/>
  <c r="C23" i="1" l="1"/>
  <c r="B23" i="1"/>
  <c r="C8" i="1" l="1"/>
  <c r="B8" i="1"/>
</calcChain>
</file>

<file path=xl/sharedStrings.xml><?xml version="1.0" encoding="utf-8"?>
<sst xmlns="http://schemas.openxmlformats.org/spreadsheetml/2006/main" count="31" uniqueCount="26">
  <si>
    <t>Ялта</t>
  </si>
  <si>
    <t>Кисловодск</t>
  </si>
  <si>
    <t>Фактическое исполнение койко-дней, всего</t>
  </si>
  <si>
    <t>Показатели</t>
  </si>
  <si>
    <t>Всего</t>
  </si>
  <si>
    <t>в том числе:</t>
  </si>
  <si>
    <t>(млн. сум)</t>
  </si>
  <si>
    <t>Жадвал-2.12</t>
  </si>
  <si>
    <t>из них, контингент ГМУ АП Руз</t>
  </si>
  <si>
    <t>План по путевкам (шт)</t>
  </si>
  <si>
    <t>Фактическое исполнение по путевкам (шт)</t>
  </si>
  <si>
    <t>План по койко-дням (койко-день)</t>
  </si>
  <si>
    <t>Численность контингента (чел.)</t>
  </si>
  <si>
    <t>Объем валового дохода (млн. сум)</t>
  </si>
  <si>
    <t>Общий объем затрат, всего (млн. сум)</t>
  </si>
  <si>
    <t xml:space="preserve"> Себестоимость услуг</t>
  </si>
  <si>
    <t>Расходы по реализации</t>
  </si>
  <si>
    <t xml:space="preserve">Административные расходы </t>
  </si>
  <si>
    <t>Операционные расходы</t>
  </si>
  <si>
    <t>Прочие расходы</t>
  </si>
  <si>
    <t>Переданные, со стороны АО денежные средства (в т.ч. на строительно-ремонтных работ)</t>
  </si>
  <si>
    <t>из них, за счёт контингента</t>
  </si>
  <si>
    <r>
      <t xml:space="preserve">Результаты финансовой деятельности 
</t>
    </r>
    <r>
      <rPr>
        <sz val="14"/>
        <color rgb="FFFF0000"/>
        <rFont val="Times New Roman"/>
        <family val="1"/>
        <charset val="204"/>
      </rPr>
      <t>(- убытки, + прибыль) (млн. сум)</t>
    </r>
  </si>
  <si>
    <t>Основные показатели деятельности санаториев "Узбекистан"
 в гг. Ялта и Кисловодск Российской Федерации за 2022 год и 9 месяцев 2023 года</t>
  </si>
  <si>
    <t>2022 год</t>
  </si>
  <si>
    <t>9 мес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</si>
</sst>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 indent="3"/>
    </xf>
    <xf numFmtId="164" fontId="8" fillId="0" borderId="1" xfId="0" applyNumberFormat="1" applyFont="1" applyBorder="1" applyAlignment="1">
      <alignment horizontal="left" vertical="center" wrapText="1" indent="3"/>
    </xf>
    <xf numFmtId="164" fontId="8" fillId="0" borderId="6" xfId="0" applyNumberFormat="1" applyFont="1" applyBorder="1" applyAlignment="1">
      <alignment horizontal="left" vertical="center" indent="3"/>
    </xf>
    <xf numFmtId="0" fontId="7" fillId="0" borderId="5" xfId="0" applyFont="1" applyFill="1" applyBorder="1" applyAlignment="1">
      <alignment horizontal="left" vertical="center" indent="3"/>
    </xf>
    <xf numFmtId="164" fontId="7" fillId="0" borderId="1" xfId="0" applyNumberFormat="1" applyFont="1" applyBorder="1" applyAlignment="1">
      <alignment horizontal="left" vertical="center" indent="3"/>
    </xf>
    <xf numFmtId="164" fontId="7" fillId="0" borderId="6" xfId="0" applyNumberFormat="1" applyFont="1" applyBorder="1" applyAlignment="1">
      <alignment horizontal="left" vertical="center" indent="3"/>
    </xf>
    <xf numFmtId="0" fontId="3" fillId="0" borderId="5" xfId="0" applyFont="1" applyBorder="1" applyAlignment="1">
      <alignment horizontal="left" vertical="center" wrapText="1" indent="3"/>
    </xf>
    <xf numFmtId="0" fontId="2" fillId="0" borderId="5" xfId="0" applyFont="1" applyBorder="1" applyAlignment="1">
      <alignment horizontal="left" vertical="center" indent="3"/>
    </xf>
    <xf numFmtId="0" fontId="6" fillId="0" borderId="5" xfId="0" applyFont="1" applyBorder="1" applyAlignment="1">
      <alignment horizontal="left" vertical="center" indent="3"/>
    </xf>
    <xf numFmtId="0" fontId="3" fillId="0" borderId="5" xfId="0" applyFont="1" applyBorder="1" applyAlignment="1">
      <alignment horizontal="left" vertical="center" indent="3"/>
    </xf>
    <xf numFmtId="0" fontId="3" fillId="0" borderId="8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3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2"/>
    </xf>
    <xf numFmtId="164" fontId="4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2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A\Documents\21.02.2018\&#1041;&#1059;&#1061;&#1043;&#1040;&#1051;&#1058;&#1045;&#1056;&#1048;&#1071;%202017-2021\&#1041;&#1048;&#1047;&#1053;&#1045;&#1057;%20&#1055;&#1051;&#1040;&#1053;\&#1073;&#1080;&#1079;&#1085;&#1077;&#1089;-&#1087;&#1083;&#1072;&#1085;%202022\&#1073;&#1080;&#1079;&#1085;&#1077;&#1089;-&#1087;&#1083;&#1072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A\Documents\21.02.2018\&#1041;&#1059;&#1061;&#1043;&#1040;&#1051;&#1058;&#1045;&#1056;&#1048;&#1071;%202017-2021\&#1041;&#1048;&#1047;&#1053;&#1045;&#1057;%20&#1055;&#1051;&#1040;&#1053;\&#1073;&#1080;&#1079;&#1085;&#1077;&#1089;-&#1087;&#1083;&#1072;&#1085;%202023\&#1073;&#1080;&#1079;&#1085;&#1077;&#1089;-&#1087;&#1083;&#1072;&#1085;%202023%20&#1086;&#1073;&#1097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A\Documents\21.02.2018\&#1041;&#1059;&#1061;&#1043;&#1040;&#1051;&#1058;&#1045;&#1056;&#1048;&#1071;%202017-2021\&#1041;&#1040;&#1051;&#1040;&#1053;&#1057;&#1067;\2022\&#1075;&#1086;&#1076;&#1086;&#1074;&#1086;&#1081;\&#1086;&#1090;&#1095;&#1077;&#1090;%20%20&#1075;&#1086;&#1076;&#1086;&#1074;&#1086;&#1081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A\Documents\21.02.2018\&#1041;&#1059;&#1061;&#1043;&#1040;&#1051;&#1058;&#1045;&#1056;&#1048;&#1071;%202017-2021\&#1041;&#1040;&#1051;&#1040;&#1053;&#1057;&#1067;\2023\9%20&#1084;&#1077;&#1089;&#1103;&#1094;&#1077;&#1074;%202023\&#1082;&#1086;&#1085;&#1089;&#1086;&#1083;&#1080;&#1076;&#1072;&#1094;&#1080;&#1103;%209%20&#1084;&#1077;&#1089;&#1103;&#1077;&#1094;%20&#1086;&#1082;&#1086;&#1085;&#1095;&#1072;&#1090;&#1077;&#1083;&#1100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рекция"/>
      <sheetName val="Кисловодск 2  (4)"/>
      <sheetName val="ялта  (2)"/>
      <sheetName val="консолидация1"/>
    </sheetNames>
    <sheetDataSet>
      <sheetData sheetId="0">
        <row r="9">
          <cell r="C9">
            <v>1960</v>
          </cell>
        </row>
      </sheetData>
      <sheetData sheetId="1">
        <row r="34">
          <cell r="C34">
            <v>2400</v>
          </cell>
        </row>
        <row r="39">
          <cell r="C39">
            <v>2600</v>
          </cell>
        </row>
        <row r="40">
          <cell r="C40">
            <v>33280</v>
          </cell>
        </row>
      </sheetData>
      <sheetData sheetId="2">
        <row r="34">
          <cell r="C34">
            <v>1150</v>
          </cell>
        </row>
        <row r="39">
          <cell r="C39">
            <v>2300</v>
          </cell>
        </row>
        <row r="40">
          <cell r="C40">
            <v>32200</v>
          </cell>
        </row>
      </sheetData>
      <sheetData sheetId="3">
        <row r="6">
          <cell r="C6">
            <v>3550</v>
          </cell>
        </row>
        <row r="11">
          <cell r="C11">
            <v>4900</v>
          </cell>
        </row>
        <row r="12">
          <cell r="C12">
            <v>65480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рекция"/>
      <sheetName val="Кисловодск 2  (4)"/>
      <sheetName val="ялта  (2)"/>
      <sheetName val="консолидация1"/>
    </sheetNames>
    <sheetDataSet>
      <sheetData sheetId="0" refreshError="1"/>
      <sheetData sheetId="1">
        <row r="11">
          <cell r="D11">
            <v>690</v>
          </cell>
          <cell r="E11">
            <v>770</v>
          </cell>
          <cell r="F11">
            <v>850</v>
          </cell>
        </row>
        <row r="12">
          <cell r="D12">
            <v>8920</v>
          </cell>
          <cell r="E12">
            <v>9620</v>
          </cell>
          <cell r="F12">
            <v>11660</v>
          </cell>
        </row>
      </sheetData>
      <sheetData sheetId="2">
        <row r="39">
          <cell r="D39">
            <v>450</v>
          </cell>
          <cell r="E39">
            <v>880</v>
          </cell>
          <cell r="F39">
            <v>1020</v>
          </cell>
        </row>
        <row r="40">
          <cell r="D40">
            <v>6300</v>
          </cell>
          <cell r="E40">
            <v>12320</v>
          </cell>
          <cell r="F40">
            <v>14280</v>
          </cell>
        </row>
      </sheetData>
      <sheetData sheetId="3">
        <row r="11">
          <cell r="D11">
            <v>1140</v>
          </cell>
          <cell r="E11">
            <v>1650</v>
          </cell>
          <cell r="F11">
            <v>1870</v>
          </cell>
        </row>
        <row r="12">
          <cell r="D12">
            <v>15220</v>
          </cell>
          <cell r="E12">
            <v>21940</v>
          </cell>
          <cell r="F12">
            <v>25940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по коректировке)"/>
      <sheetName val="ф-2 как есть"/>
      <sheetName val="баланс по факту"/>
      <sheetName val="Лист1"/>
    </sheetNames>
    <sheetDataSet>
      <sheetData sheetId="0"/>
      <sheetData sheetId="1">
        <row r="7">
          <cell r="H7">
            <v>26954767.839999996</v>
          </cell>
          <cell r="J7">
            <v>3750209.0912000001</v>
          </cell>
        </row>
        <row r="8">
          <cell r="I8">
            <v>22871476.319999997</v>
          </cell>
          <cell r="K8">
            <v>13177186.492799999</v>
          </cell>
        </row>
        <row r="10">
          <cell r="I10">
            <v>4559947.0399999991</v>
          </cell>
          <cell r="K10">
            <v>1320490.8639999998</v>
          </cell>
        </row>
        <row r="11">
          <cell r="I11">
            <v>2750911.6799999997</v>
          </cell>
        </row>
        <row r="12">
          <cell r="I12">
            <v>808732.32</v>
          </cell>
          <cell r="K12">
            <v>837297.19039999985</v>
          </cell>
        </row>
        <row r="13">
          <cell r="I13">
            <v>1000303.0399999999</v>
          </cell>
          <cell r="K13">
            <v>483193.67359999992</v>
          </cell>
        </row>
        <row r="15">
          <cell r="H15">
            <v>800273.75999999989</v>
          </cell>
          <cell r="J15">
            <v>466317.27999999997</v>
          </cell>
        </row>
        <row r="17">
          <cell r="H17">
            <v>1383601.1199999999</v>
          </cell>
        </row>
        <row r="23">
          <cell r="I23">
            <v>1308727.2</v>
          </cell>
        </row>
        <row r="26">
          <cell r="I26">
            <v>1308727.2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корректировка 2023)  (2"/>
      <sheetName val="ф-2 +содерж2)"/>
      <sheetName val="баланс как есть (ки)"/>
      <sheetName val="ф-2 как есть"/>
      <sheetName val="Лист1"/>
    </sheetNames>
    <sheetDataSet>
      <sheetData sheetId="0" refreshError="1"/>
      <sheetData sheetId="1">
        <row r="7">
          <cell r="H7">
            <v>18918352.800000001</v>
          </cell>
          <cell r="J7">
            <v>2100157.9</v>
          </cell>
        </row>
        <row r="8">
          <cell r="I8">
            <v>16541643.800000001</v>
          </cell>
          <cell r="K8">
            <v>8484913.8399999999</v>
          </cell>
        </row>
        <row r="10">
          <cell r="I10">
            <v>2404242.4526</v>
          </cell>
          <cell r="K10">
            <v>1995683.04</v>
          </cell>
        </row>
        <row r="11">
          <cell r="I11">
            <v>1848314.54</v>
          </cell>
        </row>
        <row r="12">
          <cell r="I12">
            <v>97894.0726</v>
          </cell>
          <cell r="K12">
            <v>1543293.1</v>
          </cell>
        </row>
        <row r="13">
          <cell r="I13">
            <v>458033.84</v>
          </cell>
          <cell r="K13">
            <v>452389.94</v>
          </cell>
        </row>
        <row r="15">
          <cell r="H15">
            <v>107484.94</v>
          </cell>
          <cell r="J15">
            <v>4053448.98</v>
          </cell>
        </row>
        <row r="17">
          <cell r="H17">
            <v>2132.14</v>
          </cell>
        </row>
        <row r="23">
          <cell r="I23">
            <v>58.947399999999995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G6" sqref="G6"/>
    </sheetView>
  </sheetViews>
  <sheetFormatPr defaultColWidth="8.85546875" defaultRowHeight="18.75" x14ac:dyDescent="0.3"/>
  <cols>
    <col min="1" max="1" width="56.85546875" style="3" customWidth="1"/>
    <col min="2" max="4" width="16.7109375" style="3" customWidth="1"/>
    <col min="5" max="5" width="21.7109375" style="3" customWidth="1"/>
    <col min="6" max="7" width="16.7109375" style="3" customWidth="1"/>
    <col min="8" max="16384" width="8.85546875" style="3"/>
  </cols>
  <sheetData>
    <row r="1" spans="1:7" x14ac:dyDescent="0.3">
      <c r="F1" s="45" t="s">
        <v>7</v>
      </c>
      <c r="G1" s="45"/>
    </row>
    <row r="2" spans="1:7" ht="51" customHeight="1" x14ac:dyDescent="0.3">
      <c r="A2" s="46" t="s">
        <v>23</v>
      </c>
      <c r="B2" s="46"/>
      <c r="C2" s="46"/>
      <c r="D2" s="46"/>
      <c r="E2" s="46"/>
      <c r="F2" s="46"/>
      <c r="G2" s="46"/>
    </row>
    <row r="3" spans="1:7" ht="23.45" customHeight="1" thickBot="1" x14ac:dyDescent="0.35">
      <c r="A3" s="13"/>
      <c r="B3" s="13"/>
      <c r="C3" s="13"/>
      <c r="D3" s="13"/>
      <c r="E3" s="13"/>
      <c r="F3" s="49" t="s">
        <v>6</v>
      </c>
      <c r="G3" s="49"/>
    </row>
    <row r="4" spans="1:7" ht="22.15" customHeight="1" x14ac:dyDescent="0.3">
      <c r="A4" s="53" t="s">
        <v>3</v>
      </c>
      <c r="B4" s="50" t="s">
        <v>4</v>
      </c>
      <c r="C4" s="50"/>
      <c r="D4" s="51" t="s">
        <v>5</v>
      </c>
      <c r="E4" s="51"/>
      <c r="F4" s="51"/>
      <c r="G4" s="52"/>
    </row>
    <row r="5" spans="1:7" ht="22.15" customHeight="1" x14ac:dyDescent="0.3">
      <c r="A5" s="54"/>
      <c r="B5" s="47"/>
      <c r="C5" s="47"/>
      <c r="D5" s="47" t="s">
        <v>0</v>
      </c>
      <c r="E5" s="47"/>
      <c r="F5" s="47" t="s">
        <v>1</v>
      </c>
      <c r="G5" s="48"/>
    </row>
    <row r="6" spans="1:7" ht="54" customHeight="1" thickBot="1" x14ac:dyDescent="0.35">
      <c r="A6" s="55"/>
      <c r="B6" s="34" t="s">
        <v>24</v>
      </c>
      <c r="C6" s="44" t="s">
        <v>25</v>
      </c>
      <c r="D6" s="34" t="s">
        <v>24</v>
      </c>
      <c r="E6" s="44" t="s">
        <v>25</v>
      </c>
      <c r="F6" s="34" t="s">
        <v>24</v>
      </c>
      <c r="G6" s="44" t="s">
        <v>25</v>
      </c>
    </row>
    <row r="7" spans="1:7" ht="25.15" customHeight="1" x14ac:dyDescent="0.3">
      <c r="A7" s="36" t="s">
        <v>9</v>
      </c>
      <c r="B7" s="37">
        <f>[1]консолидация1!$C$11</f>
        <v>4900</v>
      </c>
      <c r="C7" s="37">
        <f>[2]консолидация1!$D$11+[2]консолидация1!$E$11+[2]консолидация1!$F$11</f>
        <v>4660</v>
      </c>
      <c r="D7" s="37">
        <f>'[1]ялта  (2)'!$C$39</f>
        <v>2300</v>
      </c>
      <c r="E7" s="37">
        <f>'[2]ялта  (2)'!$D$39+'[2]ялта  (2)'!$E$39+'[2]ялта  (2)'!$F$39</f>
        <v>2350</v>
      </c>
      <c r="F7" s="37">
        <f>'[1]Кисловодск 2  (4)'!$C$39</f>
        <v>2600</v>
      </c>
      <c r="G7" s="38">
        <f>'[2]Кисловодск 2  (4)'!$D$11+'[2]Кисловодск 2  (4)'!$E$11+'[2]Кисловодск 2  (4)'!$F$11</f>
        <v>2310</v>
      </c>
    </row>
    <row r="8" spans="1:7" ht="25.15" customHeight="1" x14ac:dyDescent="0.3">
      <c r="A8" s="33" t="s">
        <v>10</v>
      </c>
      <c r="B8" s="9">
        <f>D8+F8</f>
        <v>4146</v>
      </c>
      <c r="C8" s="9">
        <f>E8+G8</f>
        <v>3084</v>
      </c>
      <c r="D8" s="9">
        <v>486</v>
      </c>
      <c r="E8" s="9">
        <v>432</v>
      </c>
      <c r="F8" s="9">
        <v>3660</v>
      </c>
      <c r="G8" s="14">
        <v>2652</v>
      </c>
    </row>
    <row r="9" spans="1:7" s="8" customFormat="1" ht="25.15" customHeight="1" x14ac:dyDescent="0.3">
      <c r="A9" s="32" t="s">
        <v>11</v>
      </c>
      <c r="B9" s="18">
        <f>[1]консолидация1!$C$12</f>
        <v>65480</v>
      </c>
      <c r="C9" s="18">
        <f>[2]консолидация1!$D$12+[2]консолидация1!$E$12+[2]консолидация1!$F$12</f>
        <v>63100</v>
      </c>
      <c r="D9" s="18">
        <f>'[1]ялта  (2)'!$C$40</f>
        <v>32200</v>
      </c>
      <c r="E9" s="18">
        <f>'[2]ялта  (2)'!$D$40+'[2]ялта  (2)'!$E$40+'[2]ялта  (2)'!$F$40</f>
        <v>32900</v>
      </c>
      <c r="F9" s="18">
        <f>'[1]Кисловодск 2  (4)'!$C$40</f>
        <v>33280</v>
      </c>
      <c r="G9" s="19">
        <f>'[2]Кисловодск 2  (4)'!$D$12+'[2]Кисловодск 2  (4)'!$E$12+'[2]Кисловодск 2  (4)'!$F$12</f>
        <v>30200</v>
      </c>
    </row>
    <row r="10" spans="1:7" s="10" customFormat="1" ht="44.25" customHeight="1" x14ac:dyDescent="0.25">
      <c r="A10" s="30" t="s">
        <v>2</v>
      </c>
      <c r="B10" s="9">
        <f t="shared" ref="B10:C15" si="0">D10+F10</f>
        <v>48353</v>
      </c>
      <c r="C10" s="9">
        <f t="shared" si="0"/>
        <v>35112</v>
      </c>
      <c r="D10" s="1">
        <v>5429</v>
      </c>
      <c r="E10" s="9">
        <v>4848</v>
      </c>
      <c r="F10" s="1">
        <v>42924</v>
      </c>
      <c r="G10" s="14">
        <v>30264</v>
      </c>
    </row>
    <row r="11" spans="1:7" s="10" customFormat="1" ht="25.15" customHeight="1" x14ac:dyDescent="0.25">
      <c r="A11" s="31" t="s">
        <v>8</v>
      </c>
      <c r="B11" s="11">
        <f t="shared" si="0"/>
        <v>2118</v>
      </c>
      <c r="C11" s="11">
        <f t="shared" si="0"/>
        <v>1492</v>
      </c>
      <c r="D11" s="2">
        <v>102</v>
      </c>
      <c r="E11" s="11">
        <v>90</v>
      </c>
      <c r="F11" s="2">
        <v>2016</v>
      </c>
      <c r="G11" s="15">
        <v>1402</v>
      </c>
    </row>
    <row r="12" spans="1:7" s="20" customFormat="1" ht="25.15" customHeight="1" x14ac:dyDescent="0.25">
      <c r="A12" s="32" t="s">
        <v>12</v>
      </c>
      <c r="B12" s="21">
        <f t="shared" si="0"/>
        <v>153</v>
      </c>
      <c r="C12" s="18">
        <f t="shared" si="0"/>
        <v>101</v>
      </c>
      <c r="D12" s="22">
        <v>7</v>
      </c>
      <c r="E12" s="18">
        <v>7</v>
      </c>
      <c r="F12" s="22">
        <v>146</v>
      </c>
      <c r="G12" s="19">
        <v>94</v>
      </c>
    </row>
    <row r="13" spans="1:7" s="10" customFormat="1" ht="25.15" customHeight="1" x14ac:dyDescent="0.25">
      <c r="A13" s="33" t="s">
        <v>13</v>
      </c>
      <c r="B13" s="6">
        <f t="shared" si="0"/>
        <v>33355.169091199998</v>
      </c>
      <c r="C13" s="6">
        <f t="shared" si="0"/>
        <v>25181.576760000004</v>
      </c>
      <c r="D13" s="4">
        <f>('[3]ф-2 как есть'!$J$7+'[3]ф-2 как есть'!$J$15)/1000</f>
        <v>4216.5263711999996</v>
      </c>
      <c r="E13" s="6">
        <f>('[4]ф-2 +содерж2)'!$J$7+'[4]ф-2 +содерж2)'!$J$15)/1000</f>
        <v>6153.6068800000003</v>
      </c>
      <c r="F13" s="4">
        <f>('[3]ф-2 как есть'!$H$7+'[3]ф-2 как есть'!$H$15+'[3]ф-2 как есть'!$H$17)/1000</f>
        <v>29138.64272</v>
      </c>
      <c r="G13" s="16">
        <f>('[4]ф-2 +содерж2)'!$H$7+'[4]ф-2 +содерж2)'!$H$15+'[4]ф-2 +содерж2)'!$H$17)/1000</f>
        <v>19027.969880000004</v>
      </c>
    </row>
    <row r="14" spans="1:7" s="10" customFormat="1" ht="25.15" customHeight="1" x14ac:dyDescent="0.25">
      <c r="A14" s="31" t="s">
        <v>21</v>
      </c>
      <c r="B14" s="11">
        <f t="shared" si="0"/>
        <v>920</v>
      </c>
      <c r="C14" s="7">
        <f t="shared" si="0"/>
        <v>608</v>
      </c>
      <c r="D14" s="5">
        <f>35.1</f>
        <v>35.1</v>
      </c>
      <c r="E14" s="7">
        <v>49.9</v>
      </c>
      <c r="F14" s="5">
        <v>884.9</v>
      </c>
      <c r="G14" s="17">
        <v>558.1</v>
      </c>
    </row>
    <row r="15" spans="1:7" s="10" customFormat="1" ht="25.15" customHeight="1" x14ac:dyDescent="0.25">
      <c r="A15" s="33" t="s">
        <v>14</v>
      </c>
      <c r="B15" s="6">
        <f t="shared" si="0"/>
        <v>43237.827916799994</v>
      </c>
      <c r="C15" s="6">
        <f t="shared" si="0"/>
        <v>29426.542079999999</v>
      </c>
      <c r="D15" s="4">
        <f>('[3]ф-2 как есть'!$K$8+'[3]ф-2 как есть'!$K$10)/1000</f>
        <v>14497.677356799999</v>
      </c>
      <c r="E15" s="6">
        <f>('[4]ф-2 +содерж2)'!$K$8+'[4]ф-2 +содерж2)'!$K$10)/1000</f>
        <v>10480.596879999999</v>
      </c>
      <c r="F15" s="4">
        <f>('[3]ф-2 как есть'!$I$8+'[3]ф-2 как есть'!$I$10+'[3]ф-2 как есть'!$I$23)/1000</f>
        <v>28740.150559999995</v>
      </c>
      <c r="G15" s="16">
        <f>('[4]ф-2 +содерж2)'!$I$8+'[4]ф-2 +содерж2)'!$I$10+'[4]ф-2 +содерж2)'!$I$23)/1000</f>
        <v>18945.945199999998</v>
      </c>
    </row>
    <row r="16" spans="1:7" s="10" customFormat="1" ht="15.6" customHeight="1" x14ac:dyDescent="0.25">
      <c r="A16" s="23" t="s">
        <v>5</v>
      </c>
      <c r="B16" s="24"/>
      <c r="C16" s="24"/>
      <c r="D16" s="25"/>
      <c r="E16" s="24"/>
      <c r="F16" s="25"/>
      <c r="G16" s="26"/>
    </row>
    <row r="17" spans="1:7" s="10" customFormat="1" ht="25.15" customHeight="1" x14ac:dyDescent="0.25">
      <c r="A17" s="27" t="s">
        <v>15</v>
      </c>
      <c r="B17" s="28">
        <f>D17+F17</f>
        <v>36048.662812800001</v>
      </c>
      <c r="C17" s="28">
        <f>E17+G17</f>
        <v>25026.557639999999</v>
      </c>
      <c r="D17" s="28">
        <f>'[3]ф-2 как есть'!$K$8/1000</f>
        <v>13177.1864928</v>
      </c>
      <c r="E17" s="28">
        <f>'[4]ф-2 +содерж2)'!$K$8/1000</f>
        <v>8484.9138399999993</v>
      </c>
      <c r="F17" s="28">
        <f>'[3]ф-2 как есть'!$I$8/1000</f>
        <v>22871.476319999998</v>
      </c>
      <c r="G17" s="29">
        <f>'[4]ф-2 +содерж2)'!$I$8/1000</f>
        <v>16541.643800000002</v>
      </c>
    </row>
    <row r="18" spans="1:7" s="10" customFormat="1" ht="25.15" customHeight="1" x14ac:dyDescent="0.25">
      <c r="A18" s="27" t="s">
        <v>16</v>
      </c>
      <c r="B18" s="28">
        <f t="shared" ref="B18:B21" si="1">D18+F18</f>
        <v>2750.9116799999997</v>
      </c>
      <c r="C18" s="28">
        <f t="shared" ref="C18:C21" si="2">E18+G18</f>
        <v>1848.3145400000001</v>
      </c>
      <c r="D18" s="28">
        <f>'[3]ф-2 как есть'!$K$11</f>
        <v>0</v>
      </c>
      <c r="E18" s="28">
        <f>'[4]ф-2 +содерж2)'!$K$11/1000</f>
        <v>0</v>
      </c>
      <c r="F18" s="28">
        <f>'[3]ф-2 как есть'!$I$11/1000</f>
        <v>2750.9116799999997</v>
      </c>
      <c r="G18" s="29">
        <f>'[4]ф-2 +содерж2)'!$I$11/1000</f>
        <v>1848.3145400000001</v>
      </c>
    </row>
    <row r="19" spans="1:7" s="10" customFormat="1" ht="25.15" customHeight="1" x14ac:dyDescent="0.25">
      <c r="A19" s="27" t="s">
        <v>17</v>
      </c>
      <c r="B19" s="28">
        <f t="shared" si="1"/>
        <v>1646.0295103999997</v>
      </c>
      <c r="C19" s="28">
        <f t="shared" si="2"/>
        <v>1641.1871726000002</v>
      </c>
      <c r="D19" s="28">
        <f>'[3]ф-2 как есть'!$K$12/1000</f>
        <v>837.29719039999986</v>
      </c>
      <c r="E19" s="28">
        <f>'[4]ф-2 +содерж2)'!$K$12/1000</f>
        <v>1543.2931000000001</v>
      </c>
      <c r="F19" s="28">
        <f>'[3]ф-2 как есть'!$I$12/1000</f>
        <v>808.73231999999996</v>
      </c>
      <c r="G19" s="29">
        <f>'[4]ф-2 +содерж2)'!$I$12/1000</f>
        <v>97.894072600000001</v>
      </c>
    </row>
    <row r="20" spans="1:7" s="10" customFormat="1" ht="25.15" customHeight="1" x14ac:dyDescent="0.25">
      <c r="A20" s="27" t="s">
        <v>18</v>
      </c>
      <c r="B20" s="28">
        <f t="shared" si="1"/>
        <v>1483.4967135999998</v>
      </c>
      <c r="C20" s="28">
        <f t="shared" si="2"/>
        <v>910.42378000000008</v>
      </c>
      <c r="D20" s="28">
        <f>'[3]ф-2 как есть'!$K$13/1000</f>
        <v>483.1936735999999</v>
      </c>
      <c r="E20" s="28">
        <f>'[4]ф-2 +содерж2)'!$K$13/1000</f>
        <v>452.38994000000002</v>
      </c>
      <c r="F20" s="28">
        <f>'[3]ф-2 как есть'!$I$13/1000</f>
        <v>1000.3030399999999</v>
      </c>
      <c r="G20" s="29">
        <f>'[4]ф-2 +содерж2)'!$I$13/1000</f>
        <v>458.03384</v>
      </c>
    </row>
    <row r="21" spans="1:7" s="10" customFormat="1" ht="25.15" customHeight="1" x14ac:dyDescent="0.25">
      <c r="A21" s="27" t="s">
        <v>19</v>
      </c>
      <c r="B21" s="28">
        <f t="shared" si="1"/>
        <v>1308.7272</v>
      </c>
      <c r="C21" s="28">
        <f t="shared" si="2"/>
        <v>5.8947399999999997E-2</v>
      </c>
      <c r="D21" s="28">
        <v>0</v>
      </c>
      <c r="E21" s="28">
        <v>0</v>
      </c>
      <c r="F21" s="28">
        <f>'[3]ф-2 как есть'!$I$26/1000</f>
        <v>1308.7272</v>
      </c>
      <c r="G21" s="29">
        <f>'[4]ф-2 +содерж2)'!$I$23/1000</f>
        <v>5.8947399999999997E-2</v>
      </c>
    </row>
    <row r="22" spans="1:7" s="12" customFormat="1" ht="43.9" customHeight="1" x14ac:dyDescent="0.25">
      <c r="A22" s="39" t="s">
        <v>22</v>
      </c>
      <c r="B22" s="35">
        <f t="shared" ref="B22:G22" si="3">B13-B15</f>
        <v>-9882.6588255999959</v>
      </c>
      <c r="C22" s="35">
        <f t="shared" si="3"/>
        <v>-4244.9653199999957</v>
      </c>
      <c r="D22" s="35">
        <f t="shared" si="3"/>
        <v>-10281.150985599999</v>
      </c>
      <c r="E22" s="35">
        <f t="shared" si="3"/>
        <v>-4326.9899999999989</v>
      </c>
      <c r="F22" s="35">
        <f t="shared" si="3"/>
        <v>398.49216000000524</v>
      </c>
      <c r="G22" s="40">
        <f t="shared" si="3"/>
        <v>82.024680000005901</v>
      </c>
    </row>
    <row r="23" spans="1:7" ht="56.25" customHeight="1" thickBot="1" x14ac:dyDescent="0.35">
      <c r="A23" s="41" t="s">
        <v>20</v>
      </c>
      <c r="B23" s="42">
        <f>D23+F23</f>
        <v>53719.5</v>
      </c>
      <c r="C23" s="42">
        <f>E23+G23</f>
        <v>23170.3</v>
      </c>
      <c r="D23" s="42">
        <v>35412.699999999997</v>
      </c>
      <c r="E23" s="42">
        <v>9002.7999999999993</v>
      </c>
      <c r="F23" s="42">
        <v>18306.8</v>
      </c>
      <c r="G23" s="43">
        <v>14167.5</v>
      </c>
    </row>
  </sheetData>
  <mergeCells count="8">
    <mergeCell ref="F1:G1"/>
    <mergeCell ref="A2:G2"/>
    <mergeCell ref="D5:E5"/>
    <mergeCell ref="F5:G5"/>
    <mergeCell ref="F3:G3"/>
    <mergeCell ref="B4:C5"/>
    <mergeCell ref="D4:G4"/>
    <mergeCell ref="A4:A6"/>
  </mergeCells>
  <printOptions horizontalCentered="1"/>
  <pageMargins left="0.31496062992125984" right="0.11811023622047245" top="0.55118110236220474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2024-02-03T10:31:51Z</dcterms:modified>
</cp:coreProperties>
</file>